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 activeTab="1"/>
  </bookViews>
  <sheets>
    <sheet name="Geral" sheetId="1" r:id="rId1"/>
    <sheet name="GESTÃO CONTRATO" sheetId="2" r:id="rId2"/>
  </sheets>
  <externalReferences>
    <externalReference r:id="rId3"/>
    <externalReference r:id="rId4"/>
    <externalReference r:id="rId5"/>
  </externalReferences>
  <definedNames>
    <definedName name="_xlnm._FilterDatabase" localSheetId="1" hidden="1">'GESTÃO CONTRATO'!$B$264:$AZ$264</definedName>
    <definedName name="Acontecimentos">Geral!$G$30:$G$49</definedName>
    <definedName name="Equipamentos">Geral!$G$6:$G$18</definedName>
    <definedName name="ficha1">Geral!$G$80:$G$82</definedName>
    <definedName name="ficha10">Geral!$G$161:$G$166</definedName>
    <definedName name="ficha11">Geral!$G$167:$G$174</definedName>
    <definedName name="ficha16.1">Geral!$G$175:$G$180</definedName>
    <definedName name="ficha16.2">Geral!$G$181:$G$185</definedName>
    <definedName name="ficha16.4">Geral!$G$186:$G$190</definedName>
    <definedName name="ficha2">Geral!$G$83:$G$87</definedName>
    <definedName name="ficha5.1">Geral!$G$88:$G$92</definedName>
    <definedName name="ficha5.2">Geral!$G$93:$G$99</definedName>
    <definedName name="ficha5.3">Geral!$G$100:$G$105</definedName>
    <definedName name="ficha5.4">Geral!$G$106:$G$109</definedName>
    <definedName name="ficha5.5">Geral!$G$110:$G$121</definedName>
    <definedName name="ficha5.6">Geral!$G$122:$G$132</definedName>
    <definedName name="ficha5.7">Geral!$G$133:$G$137</definedName>
    <definedName name="ficha6">Geral!$G$138:$G$143</definedName>
    <definedName name="ficha7">Geral!$G$144:$G$148</definedName>
    <definedName name="ficha8">Geral!$G$149:$G$152</definedName>
    <definedName name="ficha9">Geral!$G$153:$G$160</definedName>
    <definedName name="Informação">Geral!$G$52:$G$59</definedName>
    <definedName name="Informações">Geral!#REF!</definedName>
    <definedName name="leo_acc">[1]Base!$BO$5:$BO$8</definedName>
    <definedName name="PENINA">'GESTÃO CONTRATO'!$D$235:$Z$248</definedName>
    <definedName name="Responsáveis">Geral!$G$62:$G$66</definedName>
    <definedName name="telefone">Geral!#REF!</definedName>
    <definedName name="Tipologia">Geral!$G$22:$G$27</definedName>
    <definedName name="Z_0AE42454_E8FA_11D6_B25E_00079501FE0A_.wvu.Rows" localSheetId="0" hidden="1">Geral!#REF!</definedName>
    <definedName name="Z_5113A044_E8DF_11D6_B25A_000795025F58_.wvu.Rows" localSheetId="0" hidden="1">Geral!#REF!</definedName>
  </definedNames>
  <calcPr calcId="125725"/>
</workbook>
</file>

<file path=xl/calcChain.xml><?xml version="1.0" encoding="utf-8"?>
<calcChain xmlns="http://schemas.openxmlformats.org/spreadsheetml/2006/main">
  <c r="E19" i="2"/>
  <c r="E18"/>
  <c r="E11"/>
  <c r="E10"/>
  <c r="E9"/>
  <c r="H6"/>
  <c r="J9"/>
  <c r="K9"/>
  <c r="L9"/>
  <c r="R9" s="1"/>
  <c r="S9" s="1"/>
  <c r="G10"/>
  <c r="K10"/>
  <c r="L10"/>
  <c r="R10" s="1"/>
  <c r="S10" s="1"/>
  <c r="F11"/>
  <c r="G11" s="1"/>
  <c r="L11"/>
  <c r="O11" s="1"/>
  <c r="E12"/>
  <c r="F12"/>
  <c r="G12"/>
  <c r="J12" s="1"/>
  <c r="L12"/>
  <c r="O12" s="1"/>
  <c r="E13"/>
  <c r="F13"/>
  <c r="L13"/>
  <c r="E14"/>
  <c r="F14"/>
  <c r="L14"/>
  <c r="F15"/>
  <c r="G15" s="1"/>
  <c r="L15"/>
  <c r="K15" s="1"/>
  <c r="E16"/>
  <c r="F16"/>
  <c r="L16"/>
  <c r="F17"/>
  <c r="L17"/>
  <c r="F18"/>
  <c r="L18"/>
  <c r="O18" s="1"/>
  <c r="H19"/>
  <c r="F19" s="1"/>
  <c r="E53" s="1"/>
  <c r="E426" s="1"/>
  <c r="L19"/>
  <c r="O19"/>
  <c r="P19" s="1"/>
  <c r="O53" s="1"/>
  <c r="L20"/>
  <c r="O20"/>
  <c r="P20" s="1"/>
  <c r="O54" s="1"/>
  <c r="E24"/>
  <c r="J24"/>
  <c r="E25"/>
  <c r="J25"/>
  <c r="E26"/>
  <c r="H26"/>
  <c r="I26" s="1"/>
  <c r="J26"/>
  <c r="N26"/>
  <c r="E27"/>
  <c r="J27"/>
  <c r="N27"/>
  <c r="E28"/>
  <c r="J28"/>
  <c r="N28"/>
  <c r="E29"/>
  <c r="J29"/>
  <c r="N29"/>
  <c r="E30"/>
  <c r="J30"/>
  <c r="N30"/>
  <c r="H31"/>
  <c r="I31"/>
  <c r="J31"/>
  <c r="N31" s="1"/>
  <c r="O31" s="1"/>
  <c r="P31" s="1"/>
  <c r="Q31"/>
  <c r="F32"/>
  <c r="J32"/>
  <c r="Q32"/>
  <c r="B36"/>
  <c r="E36"/>
  <c r="F36"/>
  <c r="G36"/>
  <c r="J36" s="1"/>
  <c r="M36" s="1"/>
  <c r="I36"/>
  <c r="H36" s="1"/>
  <c r="N36"/>
  <c r="O36"/>
  <c r="P36"/>
  <c r="S36"/>
  <c r="B37"/>
  <c r="E37"/>
  <c r="E417" s="1"/>
  <c r="F37"/>
  <c r="G37"/>
  <c r="J37" s="1"/>
  <c r="M37" s="1"/>
  <c r="I37"/>
  <c r="N37"/>
  <c r="O37"/>
  <c r="P37"/>
  <c r="S37"/>
  <c r="B38"/>
  <c r="E38"/>
  <c r="M38"/>
  <c r="P38"/>
  <c r="S38"/>
  <c r="B39"/>
  <c r="E39"/>
  <c r="E419" s="1"/>
  <c r="G39"/>
  <c r="F39" s="1"/>
  <c r="M39"/>
  <c r="P39"/>
  <c r="S39"/>
  <c r="B40"/>
  <c r="E40"/>
  <c r="M40"/>
  <c r="P40"/>
  <c r="S40"/>
  <c r="E41"/>
  <c r="L41"/>
  <c r="M41"/>
  <c r="S41"/>
  <c r="B42"/>
  <c r="E42"/>
  <c r="E421" s="1"/>
  <c r="M42"/>
  <c r="P42"/>
  <c r="S42"/>
  <c r="E43"/>
  <c r="L43"/>
  <c r="S43"/>
  <c r="B44"/>
  <c r="E44"/>
  <c r="M44"/>
  <c r="P44"/>
  <c r="S44"/>
  <c r="B45"/>
  <c r="E45"/>
  <c r="E423" s="1"/>
  <c r="M45"/>
  <c r="P45"/>
  <c r="S45"/>
  <c r="B46"/>
  <c r="E46"/>
  <c r="M46"/>
  <c r="P46"/>
  <c r="S46"/>
  <c r="E47"/>
  <c r="F47"/>
  <c r="H47"/>
  <c r="L47"/>
  <c r="M47"/>
  <c r="N47"/>
  <c r="P47" s="1"/>
  <c r="S47"/>
  <c r="E48"/>
  <c r="H48"/>
  <c r="L48"/>
  <c r="M48"/>
  <c r="N48"/>
  <c r="P48" s="1"/>
  <c r="S48"/>
  <c r="E49"/>
  <c r="H49"/>
  <c r="L49"/>
  <c r="M49"/>
  <c r="N49"/>
  <c r="P49" s="1"/>
  <c r="S49"/>
  <c r="E50"/>
  <c r="H50"/>
  <c r="L50"/>
  <c r="M50"/>
  <c r="N50"/>
  <c r="P50" s="1"/>
  <c r="S50"/>
  <c r="E51"/>
  <c r="H51"/>
  <c r="L51"/>
  <c r="M51"/>
  <c r="N51"/>
  <c r="P51" s="1"/>
  <c r="S51"/>
  <c r="B52"/>
  <c r="E52"/>
  <c r="E425" s="1"/>
  <c r="M52"/>
  <c r="P52"/>
  <c r="S52"/>
  <c r="B53"/>
  <c r="M53"/>
  <c r="N53"/>
  <c r="P53"/>
  <c r="S53"/>
  <c r="B54"/>
  <c r="M54"/>
  <c r="N54"/>
  <c r="P54"/>
  <c r="S54"/>
  <c r="E161"/>
  <c r="F161" s="1"/>
  <c r="U161"/>
  <c r="V161" s="1"/>
  <c r="E162"/>
  <c r="F162" s="1"/>
  <c r="U162"/>
  <c r="V162" s="1"/>
  <c r="E163"/>
  <c r="F163" s="1"/>
  <c r="U163"/>
  <c r="V163" s="1"/>
  <c r="E164"/>
  <c r="F164" s="1"/>
  <c r="U164"/>
  <c r="V164" s="1"/>
  <c r="E165"/>
  <c r="F165" s="1"/>
  <c r="U165"/>
  <c r="V165" s="1"/>
  <c r="E166"/>
  <c r="F166" s="1"/>
  <c r="U166"/>
  <c r="V166" s="1"/>
  <c r="E167"/>
  <c r="F167" s="1"/>
  <c r="U167"/>
  <c r="V167" s="1"/>
  <c r="E168"/>
  <c r="F168" s="1"/>
  <c r="U168"/>
  <c r="V168" s="1"/>
  <c r="E169"/>
  <c r="F169" s="1"/>
  <c r="U169"/>
  <c r="V169" s="1"/>
  <c r="E170"/>
  <c r="F170" s="1"/>
  <c r="U170"/>
  <c r="V170" s="1"/>
  <c r="E171"/>
  <c r="F171" s="1"/>
  <c r="U171"/>
  <c r="V171" s="1"/>
  <c r="E172"/>
  <c r="F172" s="1"/>
  <c r="U172"/>
  <c r="V172" s="1"/>
  <c r="E173"/>
  <c r="F173" s="1"/>
  <c r="U173"/>
  <c r="V173" s="1"/>
  <c r="E174"/>
  <c r="F174" s="1"/>
  <c r="U174"/>
  <c r="V174" s="1"/>
  <c r="E175"/>
  <c r="F175" s="1"/>
  <c r="U175"/>
  <c r="V175" s="1"/>
  <c r="E176"/>
  <c r="F176" s="1"/>
  <c r="U176"/>
  <c r="V176" s="1"/>
  <c r="E177"/>
  <c r="F177" s="1"/>
  <c r="U177"/>
  <c r="V177" s="1"/>
  <c r="E178"/>
  <c r="F178" s="1"/>
  <c r="U178"/>
  <c r="V178" s="1"/>
  <c r="E179"/>
  <c r="F179" s="1"/>
  <c r="U179"/>
  <c r="V179" s="1"/>
  <c r="E180"/>
  <c r="F180" s="1"/>
  <c r="U180"/>
  <c r="V180" s="1"/>
  <c r="E181"/>
  <c r="F181" s="1"/>
  <c r="U181"/>
  <c r="V181" s="1"/>
  <c r="F254"/>
  <c r="G254"/>
  <c r="G255"/>
  <c r="F255"/>
  <c r="F256"/>
  <c r="G256"/>
  <c r="G257"/>
  <c r="F257"/>
  <c r="J263"/>
  <c r="L263"/>
  <c r="O263"/>
  <c r="P263"/>
  <c r="Q263"/>
  <c r="R263"/>
  <c r="S263"/>
  <c r="T263"/>
  <c r="U263"/>
  <c r="V263"/>
  <c r="W263"/>
  <c r="X263"/>
  <c r="Y263"/>
  <c r="Z263"/>
  <c r="AC263"/>
  <c r="AA263" s="1"/>
  <c r="AD263"/>
  <c r="AB263" s="1"/>
  <c r="AF263"/>
  <c r="AI263"/>
  <c r="AJ263"/>
  <c r="AK263"/>
  <c r="AL263"/>
  <c r="AM263"/>
  <c r="AN263"/>
  <c r="AO263"/>
  <c r="AP263"/>
  <c r="AQ263"/>
  <c r="AR263"/>
  <c r="AS263"/>
  <c r="AT263"/>
  <c r="AH263" s="1"/>
  <c r="AV263"/>
  <c r="AW263"/>
  <c r="AU263" s="1"/>
  <c r="AX263"/>
  <c r="AY263"/>
  <c r="AZ263"/>
  <c r="F258" s="1"/>
  <c r="B266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F335"/>
  <c r="H335"/>
  <c r="I335"/>
  <c r="J335"/>
  <c r="P335"/>
  <c r="R335"/>
  <c r="C407"/>
  <c r="E407"/>
  <c r="K407"/>
  <c r="D408"/>
  <c r="H408" s="1"/>
  <c r="D409"/>
  <c r="H409" s="1"/>
  <c r="O409"/>
  <c r="D410"/>
  <c r="E416"/>
  <c r="G416"/>
  <c r="I416"/>
  <c r="G417"/>
  <c r="E418"/>
  <c r="E420"/>
  <c r="E422"/>
  <c r="E424"/>
  <c r="O427"/>
  <c r="E431"/>
  <c r="F431"/>
  <c r="H431"/>
  <c r="J431"/>
  <c r="E432"/>
  <c r="F432"/>
  <c r="H432"/>
  <c r="J432"/>
  <c r="E433"/>
  <c r="F433"/>
  <c r="G433"/>
  <c r="H433"/>
  <c r="J433"/>
  <c r="E434"/>
  <c r="F434"/>
  <c r="H434"/>
  <c r="J434"/>
  <c r="E435"/>
  <c r="F435"/>
  <c r="H435"/>
  <c r="J435"/>
  <c r="E436"/>
  <c r="F436"/>
  <c r="H436"/>
  <c r="J436"/>
  <c r="E437"/>
  <c r="F437"/>
  <c r="H437"/>
  <c r="J437"/>
  <c r="D442"/>
  <c r="F442"/>
  <c r="K442"/>
  <c r="D443"/>
  <c r="F443"/>
  <c r="K443"/>
  <c r="D444"/>
  <c r="F444"/>
  <c r="K444"/>
  <c r="D445"/>
  <c r="F445"/>
  <c r="K445"/>
  <c r="D446"/>
  <c r="F446"/>
  <c r="K446"/>
  <c r="D447"/>
  <c r="F447"/>
  <c r="K447"/>
  <c r="D448"/>
  <c r="F448"/>
  <c r="K448"/>
  <c r="D449"/>
  <c r="F449"/>
  <c r="K449"/>
  <c r="D450"/>
  <c r="F450"/>
  <c r="K450"/>
  <c r="D451"/>
  <c r="F451"/>
  <c r="K451"/>
  <c r="D452"/>
  <c r="F452"/>
  <c r="K452"/>
  <c r="D453"/>
  <c r="F453"/>
  <c r="K453"/>
  <c r="D454"/>
  <c r="F454"/>
  <c r="D455"/>
  <c r="F455"/>
  <c r="D456"/>
  <c r="F456"/>
  <c r="D457"/>
  <c r="F457"/>
  <c r="D458"/>
  <c r="F458"/>
  <c r="I458"/>
  <c r="D459"/>
  <c r="F459"/>
  <c r="D460"/>
  <c r="F460"/>
  <c r="I460"/>
  <c r="D461"/>
  <c r="F461"/>
  <c r="D462"/>
  <c r="F462"/>
  <c r="I462"/>
  <c r="D463"/>
  <c r="F463"/>
  <c r="D464"/>
  <c r="F464"/>
  <c r="D465"/>
  <c r="F465"/>
  <c r="D466"/>
  <c r="F466"/>
  <c r="D467"/>
  <c r="F467"/>
  <c r="D468"/>
  <c r="F468"/>
  <c r="D469"/>
  <c r="F469"/>
  <c r="D470"/>
  <c r="F470"/>
  <c r="O470"/>
  <c r="D471"/>
  <c r="F471"/>
  <c r="B475"/>
  <c r="E15" l="1"/>
  <c r="G44"/>
  <c r="G13"/>
  <c r="G38"/>
  <c r="G47"/>
  <c r="I433"/>
  <c r="J15"/>
  <c r="J10"/>
  <c r="H37"/>
  <c r="O26"/>
  <c r="G14"/>
  <c r="J11"/>
  <c r="P26"/>
  <c r="J47" s="1"/>
  <c r="I47"/>
  <c r="P12"/>
  <c r="O39" s="1"/>
  <c r="N39"/>
  <c r="I39"/>
  <c r="G419"/>
  <c r="N25"/>
  <c r="H43" s="1"/>
  <c r="M43"/>
  <c r="N43" s="1"/>
  <c r="P43" s="1"/>
  <c r="P18"/>
  <c r="O52" s="1"/>
  <c r="N52"/>
  <c r="P11"/>
  <c r="O38" s="1"/>
  <c r="N38"/>
  <c r="G258"/>
  <c r="I419"/>
  <c r="I417"/>
  <c r="L37"/>
  <c r="K37" s="1"/>
  <c r="L36"/>
  <c r="K36" s="1"/>
  <c r="Q30"/>
  <c r="K51" s="1"/>
  <c r="Q29"/>
  <c r="K50" s="1"/>
  <c r="Q28"/>
  <c r="K49" s="1"/>
  <c r="Q27"/>
  <c r="K48" s="1"/>
  <c r="Q26"/>
  <c r="K47" s="1"/>
  <c r="Q25"/>
  <c r="K43" s="1"/>
  <c r="Q24"/>
  <c r="K41" s="1"/>
  <c r="N41" s="1"/>
  <c r="P41" s="1"/>
  <c r="O17"/>
  <c r="O16"/>
  <c r="R15"/>
  <c r="O15"/>
  <c r="O14"/>
  <c r="O13"/>
  <c r="R12"/>
  <c r="R11"/>
  <c r="AG263"/>
  <c r="AE263"/>
  <c r="F44" l="1"/>
  <c r="I422"/>
  <c r="F38"/>
  <c r="I418"/>
  <c r="J13"/>
  <c r="G40"/>
  <c r="J14"/>
  <c r="G16"/>
  <c r="G17"/>
  <c r="G18"/>
  <c r="G42"/>
  <c r="K11"/>
  <c r="S11" s="1"/>
  <c r="J38"/>
  <c r="P13"/>
  <c r="O40" s="1"/>
  <c r="N40"/>
  <c r="P14"/>
  <c r="O42" s="1"/>
  <c r="N42"/>
  <c r="P15"/>
  <c r="O44" s="1"/>
  <c r="N44"/>
  <c r="P16"/>
  <c r="O45" s="1"/>
  <c r="N45"/>
  <c r="P17"/>
  <c r="O46" s="1"/>
  <c r="N46"/>
  <c r="L39"/>
  <c r="K39" s="1"/>
  <c r="N24"/>
  <c r="H41" s="1"/>
  <c r="K12"/>
  <c r="S12" s="1"/>
  <c r="J39"/>
  <c r="H39" s="1"/>
  <c r="S15"/>
  <c r="J44"/>
  <c r="K13"/>
  <c r="O24" s="1"/>
  <c r="I41" l="1"/>
  <c r="P24"/>
  <c r="I44"/>
  <c r="L44" s="1"/>
  <c r="K44" s="1"/>
  <c r="G422"/>
  <c r="H44"/>
  <c r="H24"/>
  <c r="R13"/>
  <c r="J40" s="1"/>
  <c r="G418"/>
  <c r="I38"/>
  <c r="F40"/>
  <c r="I420"/>
  <c r="F42"/>
  <c r="I421"/>
  <c r="E17"/>
  <c r="G46"/>
  <c r="J17"/>
  <c r="G19"/>
  <c r="H25"/>
  <c r="R14"/>
  <c r="J42" s="1"/>
  <c r="G52"/>
  <c r="J18"/>
  <c r="R18" s="1"/>
  <c r="F20"/>
  <c r="G45"/>
  <c r="J16"/>
  <c r="R16" s="1"/>
  <c r="J45" s="1"/>
  <c r="K14"/>
  <c r="O25" s="1"/>
  <c r="I43" l="1"/>
  <c r="P25"/>
  <c r="J43" s="1"/>
  <c r="J41"/>
  <c r="O28"/>
  <c r="S13"/>
  <c r="G420"/>
  <c r="I40"/>
  <c r="L40" s="1"/>
  <c r="K40" s="1"/>
  <c r="I24"/>
  <c r="G431"/>
  <c r="F41"/>
  <c r="H38"/>
  <c r="L38"/>
  <c r="K38" s="1"/>
  <c r="H40"/>
  <c r="G6"/>
  <c r="G54"/>
  <c r="J20"/>
  <c r="F52"/>
  <c r="I425"/>
  <c r="J19"/>
  <c r="R19" s="1"/>
  <c r="R20" s="1"/>
  <c r="G53"/>
  <c r="F46"/>
  <c r="I424"/>
  <c r="F45"/>
  <c r="I423"/>
  <c r="I25"/>
  <c r="H27" s="1"/>
  <c r="F43"/>
  <c r="G432"/>
  <c r="R17"/>
  <c r="J46" s="1"/>
  <c r="I42"/>
  <c r="G421"/>
  <c r="K18"/>
  <c r="K17"/>
  <c r="O27" s="1"/>
  <c r="K16"/>
  <c r="S16" s="1"/>
  <c r="S14"/>
  <c r="P27" l="1"/>
  <c r="I48"/>
  <c r="P28"/>
  <c r="J49" s="1"/>
  <c r="I49"/>
  <c r="G41"/>
  <c r="I431"/>
  <c r="H28"/>
  <c r="L42"/>
  <c r="K42" s="1"/>
  <c r="H42"/>
  <c r="I432"/>
  <c r="G43"/>
  <c r="I45"/>
  <c r="G423"/>
  <c r="I46"/>
  <c r="G424"/>
  <c r="I27"/>
  <c r="G434"/>
  <c r="F48"/>
  <c r="I426"/>
  <c r="F53"/>
  <c r="F54" s="1"/>
  <c r="G425"/>
  <c r="I52"/>
  <c r="E54"/>
  <c r="E427" s="1"/>
  <c r="I427"/>
  <c r="K19"/>
  <c r="S17"/>
  <c r="K20"/>
  <c r="J52"/>
  <c r="S18"/>
  <c r="J48" l="1"/>
  <c r="O29"/>
  <c r="F49"/>
  <c r="I28"/>
  <c r="H29" s="1"/>
  <c r="G435"/>
  <c r="H52"/>
  <c r="L52"/>
  <c r="K52" s="1"/>
  <c r="G426"/>
  <c r="I53"/>
  <c r="G48"/>
  <c r="I434"/>
  <c r="L46"/>
  <c r="K46" s="1"/>
  <c r="H46"/>
  <c r="L45"/>
  <c r="K45" s="1"/>
  <c r="H45"/>
  <c r="I54"/>
  <c r="G427"/>
  <c r="J53"/>
  <c r="S19"/>
  <c r="J54"/>
  <c r="S20"/>
  <c r="P29" l="1"/>
  <c r="I50"/>
  <c r="I435"/>
  <c r="G49"/>
  <c r="H54"/>
  <c r="L54"/>
  <c r="K54" s="1"/>
  <c r="I29"/>
  <c r="G436"/>
  <c r="F50"/>
  <c r="H53"/>
  <c r="L53"/>
  <c r="K53" s="1"/>
  <c r="O30" l="1"/>
  <c r="J50"/>
  <c r="G50"/>
  <c r="H30"/>
  <c r="I436"/>
  <c r="I51" l="1"/>
  <c r="P30"/>
  <c r="J51" s="1"/>
  <c r="I30"/>
  <c r="G437"/>
  <c r="F51"/>
  <c r="N32" l="1"/>
  <c r="I437"/>
  <c r="G51"/>
</calcChain>
</file>

<file path=xl/comments1.xml><?xml version="1.0" encoding="utf-8"?>
<comments xmlns="http://schemas.openxmlformats.org/spreadsheetml/2006/main">
  <authors>
    <author>robson</author>
  </authors>
  <commentList>
    <comment ref="S34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ANEXO 5 - MULTA CONTRATUAL CONTRA A CONTRATADA</t>
        </r>
      </text>
    </comment>
    <comment ref="K159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Cláusula Quarta - DA REMUNERAÇÃO À CONTRATADA. (4.2, 4.2.1)</t>
        </r>
      </text>
    </comment>
    <comment ref="AA159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Cláusula Quarta - DA REMUNERAÇÃO À CONTRATADA. (4.2, 4.2.1)</t>
        </r>
      </text>
    </comment>
    <comment ref="B197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ANEXO 4 - 2 - DESCRIÇÃO</t>
        </r>
      </text>
    </comment>
    <comment ref="B202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Cláusula Terceira - DOS PRAZOS DE EXECUÇÃO</t>
        </r>
      </text>
    </comment>
    <comment ref="B203" authorId="0">
      <text>
        <r>
          <rPr>
            <b/>
            <sz val="8"/>
            <color indexed="81"/>
            <rFont val="Tahoma"/>
            <family val="2"/>
          </rPr>
          <t>robson</t>
        </r>
        <r>
          <rPr>
            <sz val="8"/>
            <color indexed="81"/>
            <rFont val="Tahoma"/>
            <family val="2"/>
          </rPr>
          <t xml:space="preserve">
ANEXO 2 - Obrigações e Responsabilidades 
ANEXO 3 - Obrigações e Responsabilidades </t>
        </r>
      </text>
    </comment>
    <comment ref="B204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</t>
        </r>
      </text>
    </comment>
    <comment ref="B205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ANEXO 2 - Obrigações e Responsabilidades
ANEXO 3 - Obrigações e Responsabilidades</t>
        </r>
      </text>
    </comment>
    <comment ref="B206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EX - Cláusula Segunda - DO OBJETO DO CONTRATO</t>
        </r>
      </text>
    </comment>
    <comment ref="B207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EX - Cláusula Segunda - DO OBJETO DO CONTRATO</t>
        </r>
      </text>
    </comment>
    <comment ref="B208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
ANEXO 4 - 2 - DESCRIÇÃO</t>
        </r>
      </text>
    </comment>
    <comment ref="B209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
ANEXO 4 - 2 - DESCRIÇÃO</t>
        </r>
      </text>
    </comment>
    <comment ref="B210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
ANEXO 4 - 2 - DESCRIÇÃO</t>
        </r>
      </text>
    </comment>
    <comment ref="B211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</t>
        </r>
      </text>
    </comment>
    <comment ref="B212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
ANEXO 4 - 2 - DESCRIÇÃO</t>
        </r>
      </text>
    </comment>
    <comment ref="B213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Contrato N.º EM - Cláusula Segunda - DO OBJETO DO CONTRATO</t>
        </r>
      </text>
    </comment>
    <comment ref="B214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15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16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17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18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19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0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1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2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3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4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5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6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7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8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29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30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31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  <comment ref="B232" authorId="0">
      <text>
        <r>
          <rPr>
            <b/>
            <sz val="8"/>
            <color indexed="81"/>
            <rFont val="Tahoma"/>
            <family val="2"/>
          </rPr>
          <t>robson:</t>
        </r>
        <r>
          <rPr>
            <sz val="8"/>
            <color indexed="81"/>
            <rFont val="Tahoma"/>
            <family val="2"/>
          </rPr>
          <t xml:space="preserve">
Planilha do FPV (CLE) que vem em anexo com o contrato</t>
        </r>
      </text>
    </comment>
  </commentList>
</comments>
</file>

<file path=xl/sharedStrings.xml><?xml version="1.0" encoding="utf-8"?>
<sst xmlns="http://schemas.openxmlformats.org/spreadsheetml/2006/main" count="1051" uniqueCount="526">
  <si>
    <t>D - Outro. Qual XXX</t>
  </si>
  <si>
    <t>C - Cliente permite a manutenção da placa por tempo indeterminado</t>
  </si>
  <si>
    <t>B - Logo após o término da obra</t>
  </si>
  <si>
    <t>A - Logo após o término da estrutura</t>
  </si>
  <si>
    <t>-----</t>
  </si>
  <si>
    <t>16.4</t>
  </si>
  <si>
    <t>D - Outras. Qual XXX</t>
  </si>
  <si>
    <t>C - Lei "Cidade limpa"" (RMSP)</t>
  </si>
  <si>
    <t>B - Outras concessionárias local. Qual XXX</t>
  </si>
  <si>
    <t>A - DERSA</t>
  </si>
  <si>
    <t>16.2</t>
  </si>
  <si>
    <t>E - Placa especial (com imagem da obra)</t>
  </si>
  <si>
    <t>D - 6 X 4 m</t>
  </si>
  <si>
    <t>C - 2,66 X 4 m</t>
  </si>
  <si>
    <t>B - 1,33 X 2 m</t>
  </si>
  <si>
    <t>A - 2 X 3 m</t>
  </si>
  <si>
    <t>16.1</t>
  </si>
  <si>
    <t>C.4 - Pré-moldada.</t>
  </si>
  <si>
    <t>C.3 - Strauss;</t>
  </si>
  <si>
    <t>C.2 - Perfuratriz;</t>
  </si>
  <si>
    <t>C.1 - Estacas manuais;</t>
  </si>
  <si>
    <t>C - Definido que será executado:</t>
  </si>
  <si>
    <t>B - Será definido de acordo com sondagem ou posterior verificação;</t>
  </si>
  <si>
    <t>A - Não vai precisar;</t>
  </si>
  <si>
    <t>11.</t>
  </si>
  <si>
    <t>E - Vai providenciar (Data estimada de conclusão XX/XX/XX)</t>
  </si>
  <si>
    <t>D - Vai fazer terraplanagem, depois verificar se há necessidade;</t>
  </si>
  <si>
    <t>C - Já tem sondagem pronta (anexá-la);</t>
  </si>
  <si>
    <t>B - tem sondagem do vizinho ou sabe que o vizinho fez fundação (descrever no final)</t>
  </si>
  <si>
    <t>A - Não precisa fazer;</t>
  </si>
  <si>
    <t>10.</t>
  </si>
  <si>
    <t>G - Desnível aproximado do solo natural no local de implantação da obra: XX m)</t>
  </si>
  <si>
    <t>F - Construção no aterro;</t>
  </si>
  <si>
    <t>E - Parte da construção no corte e parte no aterro;</t>
  </si>
  <si>
    <t>D - Construção no corte;</t>
  </si>
  <si>
    <t>C - Terraplanagem a ser executada (Data conclusão: XX/XX/XX);</t>
  </si>
  <si>
    <t>B - Terraplanagem está pronta;</t>
  </si>
  <si>
    <t>A - Terreno está praticamente em nível (não precisa);</t>
  </si>
  <si>
    <t>9.</t>
  </si>
  <si>
    <t>C - Alojamentofora do local da obra, à distância de XX m</t>
  </si>
  <si>
    <t>B - Dentro de container ou barraco que será construído;</t>
  </si>
  <si>
    <t>A - Em uma construção já existente no terreno;</t>
  </si>
  <si>
    <t>8.</t>
  </si>
  <si>
    <t>D - Não definiu como vai fazer (verificar).</t>
  </si>
  <si>
    <t>C - Já pediu ou vai pedir a ligação na concessionária;</t>
  </si>
  <si>
    <t>B - Vai ligar de um vizinho;</t>
  </si>
  <si>
    <t>A - Já tem energia ligada na obra;</t>
  </si>
  <si>
    <t>7.</t>
  </si>
  <si>
    <t>E - Não definiu como vai fazer (verificar).</t>
  </si>
  <si>
    <t>D - Vai fornecer um reservatório com água no terreno;</t>
  </si>
  <si>
    <t>A - Já tem água ligada na obra;</t>
  </si>
  <si>
    <t>6.</t>
  </si>
  <si>
    <t>D - Pode estocar no terreno do vizinho, ou na frente do terreno (rua).</t>
  </si>
  <si>
    <t>C - Não dá para estocar dentro do terreno (apenas espaço de obra);</t>
  </si>
  <si>
    <t>B - Para estocagem parcial das peças no terreno;</t>
  </si>
  <si>
    <t>A - Para estocagem total das peças no terreno;</t>
  </si>
  <si>
    <t>5.7</t>
  </si>
  <si>
    <t>D.3 - A er feita ou melhorada (verificar).</t>
  </si>
  <si>
    <t>D.2 - Em condições razoáveis;</t>
  </si>
  <si>
    <t>D.1 - Em boas consições (acesso garantido c/ chuva);</t>
  </si>
  <si>
    <t>D - Rampa de acesso ao local da obra (no terreno):</t>
  </si>
  <si>
    <t>C.3 - Verificar.</t>
  </si>
  <si>
    <t>C.2 - Entrada por dentro da construção;</t>
  </si>
  <si>
    <t>C.1 - Entrada pelo lado da construção;</t>
  </si>
  <si>
    <t>C - Construção no acesso ao local da obra;</t>
  </si>
  <si>
    <t>B - Murado com portão de acesso;</t>
  </si>
  <si>
    <t>A - Acesso livre;</t>
  </si>
  <si>
    <t>5.6</t>
  </si>
  <si>
    <t>H - Rua ou estrada</t>
  </si>
  <si>
    <t>G - Outro terreno</t>
  </si>
  <si>
    <t>F - Córrego ou rio</t>
  </si>
  <si>
    <t>E - Rede de energia, Sabesp ou Petrobrás</t>
  </si>
  <si>
    <t>D - Nada</t>
  </si>
  <si>
    <t>C - Alambrado ou cerca de arame</t>
  </si>
  <si>
    <t>B - Muro de alvenaria</t>
  </si>
  <si>
    <t>A - Construção na divisa</t>
  </si>
  <si>
    <t>3 - Existe na divisa construído ou separando o terreno</t>
  </si>
  <si>
    <t>2 - Recuo da obra em relação à divisa</t>
  </si>
  <si>
    <t>1 - Dimensão de cada lateral</t>
  </si>
  <si>
    <t>5.5</t>
  </si>
  <si>
    <t>C - Rua ou estrada em consições razoáveis (verificar).</t>
  </si>
  <si>
    <t>B - Rua/Estrada de terra em boas condições (acesso mesmo c/ chuva);</t>
  </si>
  <si>
    <t>A - Rua ou estrada asfaltada;</t>
  </si>
  <si>
    <t>5.4</t>
  </si>
  <si>
    <t>E - Rede de água e esgoto;</t>
  </si>
  <si>
    <t>D - Rede de energia;</t>
  </si>
  <si>
    <t>C - Material estocado;</t>
  </si>
  <si>
    <t>B - Árvores;</t>
  </si>
  <si>
    <t>A - Vegetação alta;</t>
  </si>
  <si>
    <t>5.3</t>
  </si>
  <si>
    <t>F - Nível de lençol freático (profund. Que aparece água: XX m)</t>
  </si>
  <si>
    <t>E - Banhado com mangue aterrado;</t>
  </si>
  <si>
    <t>D - Com nascentes de água;</t>
  </si>
  <si>
    <t>C - Perto de córrego ou rio;</t>
  </si>
  <si>
    <t>B - Local baixo e seco;</t>
  </si>
  <si>
    <t>A - Lugar alto e seco;</t>
  </si>
  <si>
    <t>5.2</t>
  </si>
  <si>
    <t>D - Terreno é grande e a construção ficará longe das divisas (cliente mostra apenas onde quer o galpão)</t>
  </si>
  <si>
    <t>C - O cliente vai definir o terreno baseado nas medidas e seguindo o alinhamento do vizinho</t>
  </si>
  <si>
    <t>B - O terreno está demarcado;</t>
  </si>
  <si>
    <t>A - As divisas estão bem definidas;</t>
  </si>
  <si>
    <t>5.1</t>
  </si>
  <si>
    <t>D - Não precisa de aprovação.</t>
  </si>
  <si>
    <t>C - Obra irregular, não vai fazer projeto agora;</t>
  </si>
  <si>
    <t>B - Vai dar entrada no projeto, ou está em tramitação;</t>
  </si>
  <si>
    <t>A - Projeto já está aprovado e a obra regularizada;</t>
  </si>
  <si>
    <t>2.</t>
  </si>
  <si>
    <t>Não</t>
  </si>
  <si>
    <t>Sim</t>
  </si>
  <si>
    <t>1 - 3 - 4 -</t>
  </si>
  <si>
    <t>Ficha de obra</t>
  </si>
  <si>
    <t>8487-5151</t>
  </si>
  <si>
    <t>Silvana</t>
  </si>
  <si>
    <t>Banco dados</t>
  </si>
  <si>
    <t>(19) 9786-1695</t>
  </si>
  <si>
    <t>Rangel</t>
  </si>
  <si>
    <t>Verbal</t>
  </si>
  <si>
    <t>9908-1624</t>
  </si>
  <si>
    <t>Giusti</t>
  </si>
  <si>
    <t>Documento</t>
  </si>
  <si>
    <t>9139-1026</t>
  </si>
  <si>
    <t>Manoel</t>
  </si>
  <si>
    <t>Reunião</t>
  </si>
  <si>
    <t>9953-1655</t>
  </si>
  <si>
    <t>Mauro</t>
  </si>
  <si>
    <t>Telefone</t>
  </si>
  <si>
    <t>9910-4216</t>
  </si>
  <si>
    <t>César</t>
  </si>
  <si>
    <t>E-mail</t>
  </si>
  <si>
    <t>7283-1436</t>
  </si>
  <si>
    <t>Jonathan</t>
  </si>
  <si>
    <t>Msg inst.</t>
  </si>
  <si>
    <t>7283-1469</t>
  </si>
  <si>
    <t>Gustavo</t>
  </si>
  <si>
    <t>7283-1466</t>
  </si>
  <si>
    <t>Adilson</t>
  </si>
  <si>
    <t>Meio de informação</t>
  </si>
  <si>
    <t>Contatos Telefônicos - Líderes e Consultores</t>
  </si>
  <si>
    <t>LEO 3º</t>
  </si>
  <si>
    <t>LEO / ACC</t>
  </si>
  <si>
    <t>ACC</t>
  </si>
  <si>
    <t>LEONARDI</t>
  </si>
  <si>
    <t>Responsáveis</t>
  </si>
  <si>
    <t>Término</t>
  </si>
  <si>
    <t>Reunião de OP</t>
  </si>
  <si>
    <t>Reprogramação</t>
  </si>
  <si>
    <t>Realização</t>
  </si>
  <si>
    <t>Programação</t>
  </si>
  <si>
    <t>Previsão</t>
  </si>
  <si>
    <t>Paralização</t>
  </si>
  <si>
    <t>Pagamento</t>
  </si>
  <si>
    <t>Ocorrencia</t>
  </si>
  <si>
    <t>Inicio</t>
  </si>
  <si>
    <t>Estocagem</t>
  </si>
  <si>
    <t>Envio</t>
  </si>
  <si>
    <t>Entrega</t>
  </si>
  <si>
    <t>Efetivação</t>
  </si>
  <si>
    <t>Compra</t>
  </si>
  <si>
    <t>Cadastro</t>
  </si>
  <si>
    <t>Aprovação</t>
  </si>
  <si>
    <t>Alteração Contratual</t>
  </si>
  <si>
    <t>Alteração</t>
  </si>
  <si>
    <t>Acontecimentos</t>
  </si>
  <si>
    <t>Obra Multipavimentos</t>
  </si>
  <si>
    <t>Obra Mista</t>
  </si>
  <si>
    <t>Galpão com VTS</t>
  </si>
  <si>
    <t>Galpão com VI</t>
  </si>
  <si>
    <t>Galpão com Pórtico</t>
  </si>
  <si>
    <t>Tipologia</t>
  </si>
  <si>
    <t>Equipamento TS180</t>
  </si>
  <si>
    <t>Equipamento MD25</t>
  </si>
  <si>
    <t>Equipamento MD22</t>
  </si>
  <si>
    <t>Equipamento  TL300</t>
  </si>
  <si>
    <t>Equipamento  TL250</t>
  </si>
  <si>
    <t>Equipamento  TG500</t>
  </si>
  <si>
    <t>Equipamento  QY35K</t>
  </si>
  <si>
    <t>Equipamento  Munck 40000</t>
  </si>
  <si>
    <t>Equipamento  Munck</t>
  </si>
  <si>
    <t>Equipamento  MD30</t>
  </si>
  <si>
    <t>Escavadeira</t>
  </si>
  <si>
    <t>Retroescavadeira</t>
  </si>
  <si>
    <t>Equipamentos</t>
  </si>
  <si>
    <t>LISTAS</t>
  </si>
  <si>
    <t>Observações gerais</t>
  </si>
  <si>
    <t>Alojamento</t>
  </si>
  <si>
    <t>Outros 3</t>
  </si>
  <si>
    <t>Sequência de montagem:</t>
  </si>
  <si>
    <t>Outros 2</t>
  </si>
  <si>
    <t>OUTRAS INFORMAÇÕES</t>
  </si>
  <si>
    <t>Estocagem:</t>
  </si>
  <si>
    <t>Outros 1</t>
  </si>
  <si>
    <t>Acesso:</t>
  </si>
  <si>
    <t>Acessórios</t>
  </si>
  <si>
    <t>Placa:</t>
  </si>
  <si>
    <t xml:space="preserve">Consolo "in loco" </t>
  </si>
  <si>
    <t>Peças "in loco"</t>
  </si>
  <si>
    <t>Observaçoes</t>
  </si>
  <si>
    <t>Dados gerais</t>
  </si>
  <si>
    <t>Peças metálicas</t>
  </si>
  <si>
    <t>Consolos metálicos</t>
  </si>
  <si>
    <t>Pilarete metálico</t>
  </si>
  <si>
    <t>Fundações profundas:</t>
  </si>
  <si>
    <t>Inserto metálico</t>
  </si>
  <si>
    <t>Terça metálica</t>
  </si>
  <si>
    <t>Energia elétrica:</t>
  </si>
  <si>
    <t>Tubo AP</t>
  </si>
  <si>
    <t>SPDA</t>
  </si>
  <si>
    <t>Água:</t>
  </si>
  <si>
    <t>Contraventamento</t>
  </si>
  <si>
    <t>Tirante</t>
  </si>
  <si>
    <t>Calha</t>
  </si>
  <si>
    <t>Rufos</t>
  </si>
  <si>
    <t>Cobertura:</t>
  </si>
  <si>
    <t>Domo</t>
  </si>
  <si>
    <t>Capeamento / Solidarização:</t>
  </si>
  <si>
    <t>Cobertura (Telha)</t>
  </si>
  <si>
    <t>Det. Laje:</t>
  </si>
  <si>
    <t>Laje</t>
  </si>
  <si>
    <t>Laje:</t>
  </si>
  <si>
    <t>Montagem</t>
  </si>
  <si>
    <t>Det. Pré - Fabricado:</t>
  </si>
  <si>
    <t>Fundação rasa</t>
  </si>
  <si>
    <t>Pré - Fabricado:</t>
  </si>
  <si>
    <t>Fundação profunda</t>
  </si>
  <si>
    <t>Det. fund. rasa:</t>
  </si>
  <si>
    <t>Fundação rasa:</t>
  </si>
  <si>
    <t>Transporte</t>
  </si>
  <si>
    <t>Det. fund. profunda:</t>
  </si>
  <si>
    <t>Produção</t>
  </si>
  <si>
    <t>Fundação profunda:</t>
  </si>
  <si>
    <t>Acesso</t>
  </si>
  <si>
    <t>Planta de cargas</t>
  </si>
  <si>
    <t>Demarcação</t>
  </si>
  <si>
    <t>Muro de Arrimo</t>
  </si>
  <si>
    <t>Terraplanagem</t>
  </si>
  <si>
    <t>Responsável M.O.</t>
  </si>
  <si>
    <t>Material</t>
  </si>
  <si>
    <t>Responsabilidade projeto</t>
  </si>
  <si>
    <t>Responsabilidade operacional</t>
  </si>
  <si>
    <t>Cobertura</t>
  </si>
  <si>
    <t>Produção - Pré-Fabricado</t>
  </si>
  <si>
    <t>Fundação</t>
  </si>
  <si>
    <t>Fundação Profunda</t>
  </si>
  <si>
    <t>Detalhamento - Fundação</t>
  </si>
  <si>
    <t>Detalhamento - Pré-fabricado</t>
  </si>
  <si>
    <t>Alterado</t>
  </si>
  <si>
    <t>Sugerido</t>
  </si>
  <si>
    <t>Observações</t>
  </si>
  <si>
    <t>Duração</t>
  </si>
  <si>
    <t>Cronograma operacional</t>
  </si>
  <si>
    <t>Conclusão Contratual Considerada</t>
  </si>
  <si>
    <t>Conclusão Contratual Canteiro</t>
  </si>
  <si>
    <t>QUANTITATIVOS</t>
  </si>
  <si>
    <t>Conclusão Contratual P.E</t>
  </si>
  <si>
    <t>Liberação Canteiro</t>
  </si>
  <si>
    <t>Liberação Terreno</t>
  </si>
  <si>
    <t xml:space="preserve">Projeto executivo Fundação </t>
  </si>
  <si>
    <t>Projeto executivo Estrutura</t>
  </si>
  <si>
    <t>Relatório de Sondagem</t>
  </si>
  <si>
    <t>Vistoria</t>
  </si>
  <si>
    <t>Sinal</t>
  </si>
  <si>
    <t>Cronograma contratual</t>
  </si>
  <si>
    <t>Participantes:</t>
  </si>
  <si>
    <t>Endereço:</t>
  </si>
  <si>
    <t>Telefone:</t>
  </si>
  <si>
    <t>Consultor técnico:</t>
  </si>
  <si>
    <t>Líder de contrato:</t>
  </si>
  <si>
    <t>DO OBJETO DO CONTRATO</t>
  </si>
  <si>
    <t>Data:</t>
  </si>
  <si>
    <t>CLE:</t>
  </si>
  <si>
    <t>Obra:</t>
  </si>
  <si>
    <t>Nº Obra:</t>
  </si>
  <si>
    <t>ATA - Ordem de produção</t>
  </si>
  <si>
    <t>ATA - Reunião de ordem de produção</t>
  </si>
  <si>
    <t>ATA REUNIÃO OP</t>
  </si>
  <si>
    <t>Total (m³)</t>
  </si>
  <si>
    <t>Compr. (m)</t>
  </si>
  <si>
    <t>Qt. Peça</t>
  </si>
  <si>
    <t>Complemento</t>
  </si>
  <si>
    <t>Tipologia da peça</t>
  </si>
  <si>
    <t>à Produzir</t>
  </si>
  <si>
    <t>Produzido</t>
  </si>
  <si>
    <t>FPV da obra</t>
  </si>
  <si>
    <t>Obra</t>
  </si>
  <si>
    <t>m2</t>
  </si>
  <si>
    <t>Qt.</t>
  </si>
  <si>
    <t>m3</t>
  </si>
  <si>
    <t>Kg</t>
  </si>
  <si>
    <t>termino</t>
  </si>
  <si>
    <t>início</t>
  </si>
  <si>
    <t>Ex</t>
  </si>
  <si>
    <t>À ex.</t>
  </si>
  <si>
    <t>Executado</t>
  </si>
  <si>
    <t>À Executar</t>
  </si>
  <si>
    <t>Det. Fáb.</t>
  </si>
  <si>
    <t>Est. PPC</t>
  </si>
  <si>
    <t>Prog. Produção</t>
  </si>
  <si>
    <t>Prog. Detalhamento</t>
  </si>
  <si>
    <t>Montagem laje</t>
  </si>
  <si>
    <t>Estoque</t>
  </si>
  <si>
    <t>Expedição</t>
  </si>
  <si>
    <t>Liberação</t>
  </si>
  <si>
    <t>Armação</t>
  </si>
  <si>
    <t>Detalhamento</t>
  </si>
  <si>
    <t>Datas</t>
  </si>
  <si>
    <t>Cobertura (m2):</t>
  </si>
  <si>
    <t>Laje (m2):</t>
  </si>
  <si>
    <t>Peças à programar</t>
  </si>
  <si>
    <t>Pré - Fabricado (m3):</t>
  </si>
  <si>
    <t>Peças programadas</t>
  </si>
  <si>
    <t>Fundação rasa (m3):</t>
  </si>
  <si>
    <t>Peças da obra</t>
  </si>
  <si>
    <t xml:space="preserve">Fundação profunda (m3): </t>
  </si>
  <si>
    <t>%</t>
  </si>
  <si>
    <t>Peça a peça (Serviços)</t>
  </si>
  <si>
    <t>Saldo</t>
  </si>
  <si>
    <t>Realizado</t>
  </si>
  <si>
    <t>Contratado</t>
  </si>
  <si>
    <t>Quantitativos</t>
  </si>
  <si>
    <t>OPERACIONAL</t>
  </si>
  <si>
    <t>E-Mail</t>
  </si>
  <si>
    <t>(ALTERAÇÃO REFERENTE AO CONTRATO N.º 22177 FIRMADO EM 11/08/2009)Esta alteração contratual tem por objeto o acréscimo de 200,00m² de área no galpão em função do aumento do módulo entre os eixos “A-G / 1-2” de 6,00m para 10,00m por solicitação do contratan</t>
  </si>
  <si>
    <t>Observações:</t>
  </si>
  <si>
    <t>Fax</t>
  </si>
  <si>
    <t>Fax:</t>
  </si>
  <si>
    <t>(11) 2065-9133</t>
  </si>
  <si>
    <t>Fone</t>
  </si>
  <si>
    <t>Líder de Contrato:</t>
  </si>
  <si>
    <t>(15) 9773.8660 / (15) 3263.1920</t>
  </si>
  <si>
    <t>04224-010</t>
  </si>
  <si>
    <t>Cep</t>
  </si>
  <si>
    <t>RANGEL</t>
  </si>
  <si>
    <t>Cons Técnico:</t>
  </si>
  <si>
    <t>SP</t>
  </si>
  <si>
    <t>Estado:</t>
  </si>
  <si>
    <t>São Paulo</t>
  </si>
  <si>
    <t>Cidade</t>
  </si>
  <si>
    <t>Estado</t>
  </si>
  <si>
    <t>Ipiranga</t>
  </si>
  <si>
    <t>Bairro</t>
  </si>
  <si>
    <t>Boituva</t>
  </si>
  <si>
    <t>Cidade:</t>
  </si>
  <si>
    <t>Rua Campante, 586</t>
  </si>
  <si>
    <t>Endereço</t>
  </si>
  <si>
    <t>Pinhal</t>
  </si>
  <si>
    <t>Bairro:</t>
  </si>
  <si>
    <t>6 - Água:</t>
  </si>
  <si>
    <t>128.187.778-60</t>
  </si>
  <si>
    <t>CPF:</t>
  </si>
  <si>
    <t>9.189.574-1</t>
  </si>
  <si>
    <t>RG:</t>
  </si>
  <si>
    <t>Avenida Zélia de Lima Rosa, 3.575</t>
  </si>
  <si>
    <t>Sr. Carlos Henrique Leite Liguori</t>
  </si>
  <si>
    <t>Proprietário</t>
  </si>
  <si>
    <t>N.º do Contrato:</t>
  </si>
  <si>
    <t>Engº Serrão</t>
  </si>
  <si>
    <t>Nome</t>
  </si>
  <si>
    <t>I.E.:</t>
  </si>
  <si>
    <t>61.274.288/0001-87</t>
  </si>
  <si>
    <t>CNPJ:</t>
  </si>
  <si>
    <t>N.º Obra:</t>
  </si>
  <si>
    <t>16.5 - Observações gerais:</t>
  </si>
  <si>
    <t>Construtora ACS</t>
  </si>
  <si>
    <t>Empresa</t>
  </si>
  <si>
    <t>PENINA ALIMENTOS LTDA</t>
  </si>
  <si>
    <t>PENINA</t>
  </si>
  <si>
    <t>5.7 - Local livre para armazenagem das peças pré-moldadas:</t>
  </si>
  <si>
    <t>Alteração contratual 2</t>
  </si>
  <si>
    <t>Dados do contato técnico</t>
  </si>
  <si>
    <t>Dados do cliente</t>
  </si>
  <si>
    <t>Dados da obra</t>
  </si>
  <si>
    <t>16.4 - Previsão de retirada da placa:</t>
  </si>
  <si>
    <t>5.6 - Entrada do terreno:</t>
  </si>
  <si>
    <t>16.3 - Previsão de instalação da placa:</t>
  </si>
  <si>
    <t>Fundos</t>
  </si>
  <si>
    <t>Frente</t>
  </si>
  <si>
    <t>Lateral esquerda</t>
  </si>
  <si>
    <t>16.2 - Restrições legais:</t>
  </si>
  <si>
    <t>Lateral direita</t>
  </si>
  <si>
    <t>Existe na divisa</t>
  </si>
  <si>
    <t>Recuo</t>
  </si>
  <si>
    <t>Dimensão</t>
  </si>
  <si>
    <t>Terreno</t>
  </si>
  <si>
    <t>5.5 Dimensôes e recuos:</t>
  </si>
  <si>
    <t>16.1 - Tamanho:</t>
  </si>
  <si>
    <t>Alteração contratual 1</t>
  </si>
  <si>
    <t>16 - Placa na obra:</t>
  </si>
  <si>
    <t>5.4 Acesso ao terreno:</t>
  </si>
  <si>
    <t>5.3 - Obstáculos a serem removidos:</t>
  </si>
  <si>
    <t>15 - Roteiro para chegar à obra:</t>
  </si>
  <si>
    <t>5.2 - Local do terreno:</t>
  </si>
  <si>
    <t>Fundação profunda (Estaqueamento)</t>
  </si>
  <si>
    <t>12 - Observações gerais:</t>
  </si>
  <si>
    <t>5.1 - Divisas:</t>
  </si>
  <si>
    <t>11 - Fundações profundas:</t>
  </si>
  <si>
    <t>5 - Terreno</t>
  </si>
  <si>
    <t>Sondagem</t>
  </si>
  <si>
    <t>Outras informações</t>
  </si>
  <si>
    <t>ANEXO 4 - QUANTITATIVOS</t>
  </si>
  <si>
    <t>Descrição</t>
  </si>
  <si>
    <t>Unid.</t>
  </si>
  <si>
    <t>Quant.</t>
  </si>
  <si>
    <t>Respons.</t>
  </si>
  <si>
    <t>Operacional</t>
  </si>
  <si>
    <t>10 - Sondagem:</t>
  </si>
  <si>
    <t>4 - Recolhimento de ART:</t>
  </si>
  <si>
    <t>9 - Terraplanagem:</t>
  </si>
  <si>
    <t>3 - Recolhimento de INSS</t>
  </si>
  <si>
    <t>Executivo estrutura:</t>
  </si>
  <si>
    <t>Det. Fundação rasa:</t>
  </si>
  <si>
    <t>8 - Alojamento:</t>
  </si>
  <si>
    <t>2 - Projetos e aprovação da obra:</t>
  </si>
  <si>
    <t>Executivo fundação (rasa):</t>
  </si>
  <si>
    <t>Det. Fundação profunda:</t>
  </si>
  <si>
    <t>Fundação profunda (Estacas):</t>
  </si>
  <si>
    <t>7 - Energia Elétrica:</t>
  </si>
  <si>
    <t>1 - Tem engenheiro, construtora ou profissional já definido assessorando o cliente?</t>
  </si>
  <si>
    <t>Cláusula Terceira - DOS PRAZOS DE EXECUÇÃO (Contrato EX)</t>
  </si>
  <si>
    <t>Cláusula Segunda - DO OBJETO DO CONTRATO (Contrato EM)</t>
  </si>
  <si>
    <t>Tipologia da obra</t>
  </si>
  <si>
    <t>Projeto</t>
  </si>
  <si>
    <t>ESCOPO E DADOS DA OBRA</t>
  </si>
  <si>
    <t>20ª Parcela</t>
  </si>
  <si>
    <t>19ª Parcela</t>
  </si>
  <si>
    <t>18ª Parcela</t>
  </si>
  <si>
    <t>17ª Parcela</t>
  </si>
  <si>
    <t>16ª Parcela</t>
  </si>
  <si>
    <t>15ª Parcela</t>
  </si>
  <si>
    <t>14ª Parcela</t>
  </si>
  <si>
    <t>13ª Parcela</t>
  </si>
  <si>
    <t>12ª Parcela</t>
  </si>
  <si>
    <t>11ª Parcela</t>
  </si>
  <si>
    <t>10ª Parcela</t>
  </si>
  <si>
    <t>9ª Parcela</t>
  </si>
  <si>
    <t>8ª Parcela</t>
  </si>
  <si>
    <t>7ª Parcela</t>
  </si>
  <si>
    <t>6ª Parcela</t>
  </si>
  <si>
    <t>5ª Parcela</t>
  </si>
  <si>
    <t>4ª Parcela</t>
  </si>
  <si>
    <t>3ª Parcela</t>
  </si>
  <si>
    <t>2ª Parcela</t>
  </si>
  <si>
    <t>1ª Parcela</t>
  </si>
  <si>
    <t>Parcela</t>
  </si>
  <si>
    <t>vinculação</t>
  </si>
  <si>
    <t>pagamentos</t>
  </si>
  <si>
    <t>Observação</t>
  </si>
  <si>
    <t>Valor</t>
  </si>
  <si>
    <t>Etapa de</t>
  </si>
  <si>
    <t>Data prev.</t>
  </si>
  <si>
    <t>Data</t>
  </si>
  <si>
    <t>Data sem</t>
  </si>
  <si>
    <t>Parcelas</t>
  </si>
  <si>
    <t>Contrato EM</t>
  </si>
  <si>
    <t>Contrato EX</t>
  </si>
  <si>
    <t>FINANCEIRO</t>
  </si>
  <si>
    <t>Alteração contratual</t>
  </si>
  <si>
    <t>Termo de aceite</t>
  </si>
  <si>
    <t>Conclusão</t>
  </si>
  <si>
    <t>Detalhamento pré-fabricado</t>
  </si>
  <si>
    <t>Relatório de sondagem</t>
  </si>
  <si>
    <t>Receptor inform.</t>
  </si>
  <si>
    <t>Meio de inform.</t>
  </si>
  <si>
    <t>Resp. inform</t>
  </si>
  <si>
    <t>Acontecimento</t>
  </si>
  <si>
    <t>Etapa</t>
  </si>
  <si>
    <t>REGISTROS CONTRATUAIS E OPERACIONAIS</t>
  </si>
  <si>
    <t>Alerta</t>
  </si>
  <si>
    <t>Leonardi</t>
  </si>
  <si>
    <t>Cliente</t>
  </si>
  <si>
    <t>Qtde</t>
  </si>
  <si>
    <t>Tarefa</t>
  </si>
  <si>
    <t>Multas %</t>
  </si>
  <si>
    <t>Atrasos efetivos em dias</t>
  </si>
  <si>
    <t>Datas Realizadas</t>
  </si>
  <si>
    <t>Datas Reprogramadas</t>
  </si>
  <si>
    <t>Datas Iniciais</t>
  </si>
  <si>
    <t>Resumo - Cronograma Contratual</t>
  </si>
  <si>
    <t>Variação Prazo Contratual</t>
  </si>
  <si>
    <t>Lead time de segurança</t>
  </si>
  <si>
    <t xml:space="preserve">Duração </t>
  </si>
  <si>
    <t>Simulador</t>
  </si>
  <si>
    <t>Inicio manual</t>
  </si>
  <si>
    <t>Datas Reunião OP</t>
  </si>
  <si>
    <t>Atraso</t>
  </si>
  <si>
    <t>Realizada</t>
  </si>
  <si>
    <t>Reprog.</t>
  </si>
  <si>
    <t>Previsto</t>
  </si>
  <si>
    <t>Etapas</t>
  </si>
  <si>
    <t>Dias em</t>
  </si>
  <si>
    <t>Datas aux. Reprogr.</t>
  </si>
  <si>
    <t>Controle de Atrasos em dias</t>
  </si>
  <si>
    <t>Datas contratuais</t>
  </si>
  <si>
    <t>Cálculo contratual</t>
  </si>
  <si>
    <t/>
  </si>
  <si>
    <t>Total dias</t>
  </si>
  <si>
    <t>PRAZOS CONTRATUAIS</t>
  </si>
  <si>
    <t>002</t>
  </si>
  <si>
    <t>7</t>
  </si>
  <si>
    <t>25</t>
  </si>
  <si>
    <t>45</t>
  </si>
  <si>
    <t>15</t>
  </si>
  <si>
    <t>44</t>
  </si>
  <si>
    <t>26</t>
  </si>
  <si>
    <t>445</t>
  </si>
  <si>
    <t>OBRA</t>
  </si>
  <si>
    <t>GESTÃO DE CONTRATO</t>
  </si>
  <si>
    <t>P30X50E</t>
  </si>
  <si>
    <t>PILAR S/ CAB</t>
  </si>
  <si>
    <t>P30X40E</t>
  </si>
  <si>
    <t>VIP30X40</t>
  </si>
  <si>
    <t>VIGA I PROTENDIDA</t>
  </si>
  <si>
    <t>VIP25X75</t>
  </si>
  <si>
    <t>CALHA CENTRAL (U)</t>
  </si>
  <si>
    <t>VIGA PROTENDIDA</t>
  </si>
  <si>
    <t>TERÇA PROT. T</t>
  </si>
  <si>
    <t>TTC001</t>
  </si>
  <si>
    <t>TTC002</t>
  </si>
  <si>
    <t>TTC003</t>
  </si>
  <si>
    <t>CALÇO/T</t>
  </si>
  <si>
    <t>VB20X40</t>
  </si>
  <si>
    <t>VIGA BALDRAME</t>
  </si>
  <si>
    <t>PILAR</t>
  </si>
  <si>
    <t>VI25X75</t>
  </si>
  <si>
    <t>VI25X40</t>
  </si>
  <si>
    <t>CONSOLO</t>
  </si>
  <si>
    <t>VC40X40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</si>
</sst>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dd/mm/yy;@"/>
    <numFmt numFmtId="166" formatCode="0.000"/>
    <numFmt numFmtId="167" formatCode="0.0%"/>
    <numFmt numFmtId="168" formatCode="0;[Red]0"/>
  </numFmts>
  <fonts count="3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8"/>
      <color indexed="44"/>
      <name val="Arial"/>
      <family val="2"/>
    </font>
    <font>
      <sz val="8"/>
      <color indexed="44"/>
      <name val="Arial"/>
      <family val="2"/>
    </font>
    <font>
      <b/>
      <sz val="8"/>
      <color indexed="18"/>
      <name val="Arial"/>
      <family val="2"/>
    </font>
    <font>
      <b/>
      <sz val="7"/>
      <color indexed="18"/>
      <name val="Arial"/>
      <family val="2"/>
    </font>
    <font>
      <sz val="7"/>
      <name val="Arial"/>
      <family val="2"/>
    </font>
    <font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16"/>
      <name val="Arial"/>
      <family val="2"/>
    </font>
    <font>
      <b/>
      <sz val="8"/>
      <color indexed="16"/>
      <name val="Arial"/>
      <family val="2"/>
    </font>
    <font>
      <sz val="7"/>
      <color indexed="12"/>
      <name val="Arial"/>
      <family val="2"/>
    </font>
    <font>
      <sz val="8"/>
      <color indexed="30"/>
      <name val="Arial"/>
      <family val="2"/>
    </font>
    <font>
      <b/>
      <sz val="8"/>
      <color indexed="9"/>
      <name val="Arial"/>
      <family val="2"/>
    </font>
    <font>
      <sz val="8"/>
      <color indexed="17"/>
      <name val="Arial"/>
      <family val="2"/>
    </font>
    <font>
      <sz val="8"/>
      <color indexed="18"/>
      <name val="Arial"/>
      <family val="2"/>
    </font>
    <font>
      <b/>
      <sz val="8"/>
      <color indexed="10"/>
      <name val="Arial"/>
      <family val="2"/>
    </font>
    <font>
      <sz val="12"/>
      <name val="Arial"/>
      <family val="2"/>
    </font>
    <font>
      <b/>
      <sz val="12"/>
      <color indexed="1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23"/>
        <bgColor indexed="64"/>
      </patternFill>
    </fill>
  </fills>
  <borders count="212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hair">
        <color indexed="64"/>
      </bottom>
      <diagonal/>
    </border>
    <border>
      <left/>
      <right/>
      <top style="dashDot">
        <color indexed="64"/>
      </top>
      <bottom style="hair">
        <color indexed="64"/>
      </bottom>
      <diagonal/>
    </border>
    <border>
      <left style="hair">
        <color indexed="64"/>
      </left>
      <right/>
      <top style="dashDot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Dot">
        <color indexed="64"/>
      </top>
      <bottom style="hair">
        <color indexed="64"/>
      </bottom>
      <diagonal/>
    </border>
    <border>
      <left/>
      <right style="hair">
        <color indexed="64"/>
      </right>
      <top style="dashDot">
        <color indexed="64"/>
      </top>
      <bottom/>
      <diagonal/>
    </border>
    <border>
      <left style="medium">
        <color indexed="64"/>
      </left>
      <right/>
      <top style="dashDot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dashDot">
        <color indexed="64"/>
      </bottom>
      <diagonal/>
    </border>
    <border>
      <left/>
      <right/>
      <top style="hair">
        <color indexed="64"/>
      </top>
      <bottom style="dashDot">
        <color indexed="64"/>
      </bottom>
      <diagonal/>
    </border>
    <border>
      <left style="hair">
        <color indexed="64"/>
      </left>
      <right/>
      <top style="hair">
        <color indexed="64"/>
      </top>
      <bottom style="dashDot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Dot">
        <color indexed="64"/>
      </bottom>
      <diagonal/>
    </border>
    <border>
      <left/>
      <right style="hair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06">
    <xf numFmtId="0" fontId="0" fillId="0" borderId="0" xfId="0"/>
    <xf numFmtId="0" fontId="2" fillId="0" borderId="0" xfId="0" applyFont="1"/>
    <xf numFmtId="1" fontId="2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0" fontId="3" fillId="0" borderId="3" xfId="0" applyFont="1" applyBorder="1"/>
    <xf numFmtId="0" fontId="2" fillId="0" borderId="6" xfId="0" applyFont="1" applyBorder="1" applyAlignment="1">
      <alignment horizontal="center" vertical="center"/>
    </xf>
    <xf numFmtId="0" fontId="1" fillId="0" borderId="0" xfId="0" applyFont="1"/>
    <xf numFmtId="0" fontId="3" fillId="0" borderId="7" xfId="0" applyFont="1" applyBorder="1"/>
    <xf numFmtId="2" fontId="3" fillId="0" borderId="8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2" fillId="0" borderId="14" xfId="0" applyFont="1" applyBorder="1"/>
    <xf numFmtId="0" fontId="1" fillId="0" borderId="1" xfId="0" applyFont="1" applyBorder="1" applyAlignment="1">
      <alignment horizontal="left" vertical="center"/>
    </xf>
    <xf numFmtId="0" fontId="2" fillId="0" borderId="2" xfId="0" applyFont="1" applyBorder="1"/>
    <xf numFmtId="0" fontId="2" fillId="0" borderId="15" xfId="0" applyFont="1" applyBorder="1"/>
    <xf numFmtId="0" fontId="1" fillId="0" borderId="3" xfId="0" applyFont="1" applyBorder="1" applyAlignment="1">
      <alignment horizontal="left" vertical="center"/>
    </xf>
    <xf numFmtId="0" fontId="2" fillId="0" borderId="4" xfId="0" applyFont="1" applyBorder="1"/>
    <xf numFmtId="0" fontId="1" fillId="0" borderId="3" xfId="0" applyFont="1" applyFill="1" applyBorder="1" applyAlignment="1">
      <alignment horizontal="left" vertical="center"/>
    </xf>
    <xf numFmtId="0" fontId="3" fillId="0" borderId="5" xfId="0" applyFont="1" applyBorder="1"/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3" fillId="0" borderId="1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 vertical="center"/>
    </xf>
    <xf numFmtId="2" fontId="3" fillId="0" borderId="20" xfId="0" applyNumberFormat="1" applyFont="1" applyBorder="1" applyAlignment="1">
      <alignment horizontal="center" vertical="center"/>
    </xf>
    <xf numFmtId="2" fontId="3" fillId="0" borderId="21" xfId="0" applyNumberFormat="1" applyFont="1" applyBorder="1" applyAlignment="1">
      <alignment horizontal="center" vertical="center"/>
    </xf>
    <xf numFmtId="2" fontId="3" fillId="0" borderId="22" xfId="0" applyNumberFormat="1" applyFont="1" applyBorder="1" applyAlignment="1">
      <alignment horizontal="center" vertical="center"/>
    </xf>
    <xf numFmtId="0" fontId="1" fillId="0" borderId="0" xfId="0" applyFont="1" applyAlignment="1"/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23" xfId="0" applyFont="1" applyBorder="1" applyAlignment="1"/>
    <xf numFmtId="0" fontId="1" fillId="0" borderId="0" xfId="0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3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6" fillId="0" borderId="0" xfId="0" applyFont="1" applyAlignment="1"/>
    <xf numFmtId="1" fontId="4" fillId="0" borderId="26" xfId="0" applyNumberFormat="1" applyFont="1" applyBorder="1" applyAlignment="1">
      <alignment horizontal="centerContinuous" vertical="center"/>
    </xf>
    <xf numFmtId="1" fontId="4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7" fillId="3" borderId="27" xfId="0" applyFont="1" applyFill="1" applyBorder="1" applyAlignment="1">
      <alignment horizontal="center"/>
    </xf>
    <xf numFmtId="0" fontId="7" fillId="3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4" borderId="3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31" xfId="0" applyFont="1" applyFill="1" applyBorder="1" applyAlignment="1">
      <alignment horizontal="center"/>
    </xf>
    <xf numFmtId="0" fontId="7" fillId="0" borderId="3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7" fillId="0" borderId="32" xfId="0" applyFont="1" applyBorder="1" applyAlignment="1">
      <alignment horizontal="left" vertical="top"/>
    </xf>
    <xf numFmtId="0" fontId="7" fillId="0" borderId="33" xfId="0" applyFont="1" applyBorder="1" applyAlignment="1">
      <alignment horizontal="left" vertical="top"/>
    </xf>
    <xf numFmtId="0" fontId="7" fillId="0" borderId="34" xfId="0" applyFont="1" applyBorder="1" applyAlignment="1">
      <alignment horizontal="left" vertical="top"/>
    </xf>
    <xf numFmtId="0" fontId="7" fillId="0" borderId="30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31" xfId="0" applyFont="1" applyBorder="1" applyAlignment="1">
      <alignment horizontal="left" vertical="top"/>
    </xf>
    <xf numFmtId="0" fontId="7" fillId="0" borderId="30" xfId="0" applyFont="1" applyBorder="1"/>
    <xf numFmtId="0" fontId="7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2" fillId="0" borderId="0" xfId="0" applyFont="1" applyBorder="1" applyAlignment="1">
      <alignment shrinkToFit="1"/>
    </xf>
    <xf numFmtId="0" fontId="7" fillId="0" borderId="35" xfId="0" applyFont="1" applyBorder="1" applyAlignment="1">
      <alignment shrinkToFit="1"/>
    </xf>
    <xf numFmtId="0" fontId="7" fillId="0" borderId="36" xfId="0" applyFont="1" applyBorder="1" applyAlignment="1">
      <alignment shrinkToFit="1"/>
    </xf>
    <xf numFmtId="0" fontId="7" fillId="0" borderId="36" xfId="0" applyFont="1" applyBorder="1" applyAlignment="1">
      <alignment horizontal="center" shrinkToFit="1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7" fillId="0" borderId="32" xfId="0" applyFont="1" applyBorder="1" applyAlignment="1">
      <alignment shrinkToFit="1"/>
    </xf>
    <xf numFmtId="0" fontId="7" fillId="0" borderId="33" xfId="0" applyFont="1" applyBorder="1" applyAlignment="1">
      <alignment shrinkToFit="1"/>
    </xf>
    <xf numFmtId="0" fontId="7" fillId="0" borderId="33" xfId="0" applyFont="1" applyBorder="1" applyAlignment="1">
      <alignment horizontal="center" shrinkToFit="1"/>
    </xf>
    <xf numFmtId="0" fontId="7" fillId="0" borderId="34" xfId="0" applyFont="1" applyBorder="1" applyAlignment="1">
      <alignment shrinkToFit="1"/>
    </xf>
    <xf numFmtId="0" fontId="3" fillId="0" borderId="38" xfId="0" applyFont="1" applyBorder="1" applyAlignment="1">
      <alignment horizontal="left"/>
    </xf>
    <xf numFmtId="0" fontId="3" fillId="0" borderId="39" xfId="0" applyFont="1" applyBorder="1" applyAlignment="1">
      <alignment horizontal="left"/>
    </xf>
    <xf numFmtId="0" fontId="3" fillId="0" borderId="40" xfId="0" applyFont="1" applyBorder="1" applyAlignment="1">
      <alignment horizontal="left"/>
    </xf>
    <xf numFmtId="0" fontId="3" fillId="0" borderId="22" xfId="0" applyFont="1" applyBorder="1" applyAlignment="1">
      <alignment horizontal="left" shrinkToFit="1"/>
    </xf>
    <xf numFmtId="2" fontId="7" fillId="0" borderId="41" xfId="0" applyNumberFormat="1" applyFont="1" applyBorder="1" applyAlignment="1">
      <alignment horizontal="center" shrinkToFit="1"/>
    </xf>
    <xf numFmtId="2" fontId="7" fillId="0" borderId="40" xfId="0" applyNumberFormat="1" applyFont="1" applyBorder="1" applyAlignment="1">
      <alignment horizontal="center" shrinkToFit="1"/>
    </xf>
    <xf numFmtId="0" fontId="7" fillId="0" borderId="41" xfId="0" applyFont="1" applyBorder="1" applyAlignment="1">
      <alignment horizontal="left" shrinkToFit="1"/>
    </xf>
    <xf numFmtId="0" fontId="7" fillId="0" borderId="42" xfId="0" applyFont="1" applyBorder="1" applyAlignment="1">
      <alignment horizontal="left" shrinkToFit="1"/>
    </xf>
    <xf numFmtId="0" fontId="3" fillId="0" borderId="41" xfId="0" applyFont="1" applyBorder="1" applyAlignment="1">
      <alignment horizontal="left" shrinkToFit="1"/>
    </xf>
    <xf numFmtId="0" fontId="3" fillId="0" borderId="40" xfId="0" applyFont="1" applyBorder="1" applyAlignment="1">
      <alignment horizontal="left" shrinkToFit="1"/>
    </xf>
    <xf numFmtId="0" fontId="7" fillId="0" borderId="3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7" fillId="0" borderId="3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31" xfId="0" applyFont="1" applyBorder="1"/>
    <xf numFmtId="0" fontId="7" fillId="0" borderId="35" xfId="0" applyFont="1" applyBorder="1" applyAlignment="1">
      <alignment horizontal="left"/>
    </xf>
    <xf numFmtId="0" fontId="7" fillId="0" borderId="36" xfId="0" applyFont="1" applyBorder="1" applyAlignment="1">
      <alignment horizontal="left"/>
    </xf>
    <xf numFmtId="0" fontId="7" fillId="0" borderId="36" xfId="0" applyFont="1" applyBorder="1" applyAlignment="1">
      <alignment horizontal="center"/>
    </xf>
    <xf numFmtId="0" fontId="7" fillId="0" borderId="36" xfId="0" applyFont="1" applyBorder="1"/>
    <xf numFmtId="0" fontId="7" fillId="0" borderId="37" xfId="0" applyFont="1" applyBorder="1" applyAlignment="1">
      <alignment horizontal="left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left" shrinkToFit="1"/>
    </xf>
    <xf numFmtId="0" fontId="7" fillId="0" borderId="45" xfId="0" applyFont="1" applyBorder="1" applyAlignment="1">
      <alignment horizontal="left" shrinkToFit="1"/>
    </xf>
    <xf numFmtId="0" fontId="7" fillId="0" borderId="0" xfId="0" applyFont="1" applyBorder="1" applyAlignment="1">
      <alignment horizontal="left" shrinkToFit="1"/>
    </xf>
    <xf numFmtId="0" fontId="7" fillId="0" borderId="43" xfId="0" applyFont="1" applyBorder="1" applyAlignment="1">
      <alignment horizontal="left" shrinkToFit="1"/>
    </xf>
    <xf numFmtId="0" fontId="7" fillId="0" borderId="44" xfId="0" applyFont="1" applyBorder="1" applyAlignment="1">
      <alignment horizontal="left" shrinkToFit="1"/>
    </xf>
    <xf numFmtId="0" fontId="7" fillId="0" borderId="46" xfId="0" applyFont="1" applyBorder="1" applyAlignment="1">
      <alignment horizontal="left" shrinkToFit="1"/>
    </xf>
    <xf numFmtId="0" fontId="7" fillId="0" borderId="45" xfId="0" applyFont="1" applyBorder="1" applyAlignment="1">
      <alignment horizontal="left" shrinkToFit="1"/>
    </xf>
    <xf numFmtId="0" fontId="7" fillId="0" borderId="26" xfId="0" applyFont="1" applyBorder="1" applyAlignment="1">
      <alignment horizontal="left" shrinkToFit="1"/>
    </xf>
    <xf numFmtId="0" fontId="7" fillId="0" borderId="47" xfId="0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7" fillId="0" borderId="30" xfId="0" applyFont="1" applyBorder="1" applyAlignment="1">
      <alignment horizontal="left" shrinkToFit="1"/>
    </xf>
    <xf numFmtId="0" fontId="8" fillId="0" borderId="0" xfId="0" applyFont="1" applyBorder="1" applyAlignment="1">
      <alignment horizontal="left" shrinkToFit="1"/>
    </xf>
    <xf numFmtId="0" fontId="7" fillId="0" borderId="22" xfId="0" applyFont="1" applyBorder="1" applyAlignment="1">
      <alignment horizontal="left" shrinkToFit="1"/>
    </xf>
    <xf numFmtId="0" fontId="7" fillId="0" borderId="44" xfId="0" applyFont="1" applyBorder="1" applyAlignment="1">
      <alignment horizontal="center" shrinkToFit="1"/>
    </xf>
    <xf numFmtId="0" fontId="7" fillId="0" borderId="0" xfId="0" applyFont="1" applyBorder="1" applyAlignment="1">
      <alignment shrinkToFit="1"/>
    </xf>
    <xf numFmtId="0" fontId="7" fillId="0" borderId="0" xfId="0" applyFont="1" applyBorder="1" applyAlignment="1">
      <alignment horizontal="center" shrinkToFit="1"/>
    </xf>
    <xf numFmtId="0" fontId="7" fillId="0" borderId="31" xfId="0" applyFont="1" applyBorder="1" applyAlignment="1">
      <alignment horizontal="left" shrinkToFit="1"/>
    </xf>
    <xf numFmtId="0" fontId="8" fillId="0" borderId="31" xfId="0" applyFont="1" applyBorder="1" applyAlignment="1">
      <alignment horizontal="left" shrinkToFit="1"/>
    </xf>
    <xf numFmtId="0" fontId="7" fillId="0" borderId="48" xfId="0" applyFont="1" applyBorder="1" applyAlignment="1">
      <alignment horizontal="left"/>
    </xf>
    <xf numFmtId="0" fontId="7" fillId="0" borderId="49" xfId="0" applyFont="1" applyBorder="1" applyAlignment="1">
      <alignment horizontal="left"/>
    </xf>
    <xf numFmtId="0" fontId="7" fillId="0" borderId="49" xfId="0" applyFont="1" applyBorder="1" applyAlignment="1">
      <alignment horizontal="center"/>
    </xf>
    <xf numFmtId="0" fontId="7" fillId="0" borderId="49" xfId="0" applyFont="1" applyBorder="1"/>
    <xf numFmtId="0" fontId="7" fillId="0" borderId="50" xfId="0" applyFont="1" applyBorder="1" applyAlignment="1">
      <alignment horizontal="left"/>
    </xf>
    <xf numFmtId="165" fontId="7" fillId="0" borderId="22" xfId="0" applyNumberFormat="1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1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1" fontId="7" fillId="0" borderId="2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43" xfId="0" applyFont="1" applyBorder="1" applyAlignment="1">
      <alignment horizontal="center" vertical="top"/>
    </xf>
    <xf numFmtId="0" fontId="9" fillId="0" borderId="44" xfId="0" applyFont="1" applyBorder="1" applyAlignment="1">
      <alignment horizontal="center" vertical="top"/>
    </xf>
    <xf numFmtId="0" fontId="8" fillId="0" borderId="0" xfId="0" applyFont="1" applyBorder="1"/>
    <xf numFmtId="0" fontId="9" fillId="0" borderId="3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0" fontId="7" fillId="0" borderId="31" xfId="0" applyFont="1" applyBorder="1"/>
    <xf numFmtId="165" fontId="7" fillId="0" borderId="41" xfId="0" applyNumberFormat="1" applyFont="1" applyBorder="1" applyAlignment="1">
      <alignment horizontal="center"/>
    </xf>
    <xf numFmtId="165" fontId="7" fillId="0" borderId="40" xfId="0" applyNumberFormat="1" applyFont="1" applyBorder="1" applyAlignment="1">
      <alignment horizontal="center"/>
    </xf>
    <xf numFmtId="1" fontId="7" fillId="0" borderId="41" xfId="0" applyNumberFormat="1" applyFont="1" applyBorder="1" applyAlignment="1">
      <alignment horizontal="center"/>
    </xf>
    <xf numFmtId="1" fontId="7" fillId="0" borderId="40" xfId="0" applyNumberFormat="1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0" borderId="43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51" xfId="0" applyFont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" fontId="7" fillId="0" borderId="22" xfId="0" applyNumberFormat="1" applyFont="1" applyBorder="1" applyAlignment="1">
      <alignment horizont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4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3" fillId="0" borderId="0" xfId="0" applyFont="1" applyBorder="1"/>
    <xf numFmtId="0" fontId="3" fillId="0" borderId="31" xfId="0" applyFont="1" applyBorder="1"/>
    <xf numFmtId="0" fontId="3" fillId="0" borderId="35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9" fillId="0" borderId="36" xfId="0" applyFont="1" applyBorder="1" applyAlignment="1">
      <alignment horizontal="left"/>
    </xf>
    <xf numFmtId="0" fontId="9" fillId="0" borderId="37" xfId="0" applyFont="1" applyBorder="1" applyAlignment="1">
      <alignment horizontal="left"/>
    </xf>
    <xf numFmtId="0" fontId="7" fillId="0" borderId="32" xfId="0" applyFont="1" applyBorder="1" applyAlignment="1">
      <alignment horizontal="left" vertical="top" wrapText="1"/>
    </xf>
    <xf numFmtId="0" fontId="7" fillId="0" borderId="33" xfId="0" applyFont="1" applyBorder="1" applyAlignment="1">
      <alignment horizontal="left" vertical="top" wrapText="1"/>
    </xf>
    <xf numFmtId="0" fontId="7" fillId="0" borderId="33" xfId="0" applyFont="1" applyBorder="1" applyAlignment="1">
      <alignment wrapText="1"/>
    </xf>
    <xf numFmtId="0" fontId="7" fillId="0" borderId="34" xfId="0" applyFont="1" applyBorder="1" applyAlignment="1"/>
    <xf numFmtId="0" fontId="2" fillId="0" borderId="0" xfId="0" applyFont="1" applyBorder="1"/>
    <xf numFmtId="0" fontId="7" fillId="0" borderId="30" xfId="0" applyFont="1" applyBorder="1" applyAlignment="1">
      <alignment shrinkToFit="1"/>
    </xf>
    <xf numFmtId="0" fontId="8" fillId="0" borderId="0" xfId="0" applyFont="1" applyBorder="1" applyAlignment="1">
      <alignment horizontal="right" shrinkToFit="1"/>
    </xf>
    <xf numFmtId="0" fontId="7" fillId="0" borderId="0" xfId="0" applyFont="1" applyBorder="1" applyAlignment="1">
      <alignment horizontal="left" indent="1" shrinkToFit="1"/>
    </xf>
    <xf numFmtId="0" fontId="8" fillId="0" borderId="0" xfId="0" applyFont="1" applyBorder="1" applyAlignment="1">
      <alignment horizontal="right" shrinkToFit="1"/>
    </xf>
    <xf numFmtId="0" fontId="7" fillId="0" borderId="0" xfId="0" applyFont="1" applyBorder="1" applyAlignment="1">
      <alignment shrinkToFit="1"/>
    </xf>
    <xf numFmtId="1" fontId="7" fillId="0" borderId="0" xfId="0" applyNumberFormat="1" applyFont="1" applyBorder="1" applyAlignment="1">
      <alignment shrinkToFit="1"/>
    </xf>
    <xf numFmtId="0" fontId="7" fillId="0" borderId="30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1" fontId="7" fillId="0" borderId="0" xfId="0" applyNumberFormat="1" applyFont="1" applyBorder="1" applyAlignment="1">
      <alignment horizontal="left" shrinkToFit="1"/>
    </xf>
    <xf numFmtId="0" fontId="3" fillId="0" borderId="30" xfId="0" applyFont="1" applyBorder="1" applyAlignment="1">
      <alignment shrinkToFit="1"/>
    </xf>
    <xf numFmtId="0" fontId="9" fillId="0" borderId="0" xfId="0" applyFont="1" applyBorder="1" applyAlignment="1">
      <alignment horizontal="right" shrinkToFit="1"/>
    </xf>
    <xf numFmtId="1" fontId="7" fillId="0" borderId="0" xfId="0" applyNumberFormat="1" applyFont="1" applyBorder="1" applyAlignment="1">
      <alignment horizontal="left"/>
    </xf>
    <xf numFmtId="0" fontId="8" fillId="0" borderId="31" xfId="0" applyFont="1" applyBorder="1" applyAlignment="1">
      <alignment horizontal="left" shrinkToFit="1"/>
    </xf>
    <xf numFmtId="0" fontId="2" fillId="0" borderId="0" xfId="0" applyFont="1" applyBorder="1" applyAlignment="1">
      <alignment horizontal="left" vertical="top" wrapText="1"/>
    </xf>
    <xf numFmtId="0" fontId="7" fillId="3" borderId="3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7" fillId="4" borderId="30" xfId="0" applyFont="1" applyFill="1" applyBorder="1"/>
    <xf numFmtId="0" fontId="7" fillId="4" borderId="0" xfId="0" applyFont="1" applyFill="1" applyBorder="1"/>
    <xf numFmtId="0" fontId="7" fillId="4" borderId="31" xfId="0" applyFont="1" applyFill="1" applyBorder="1"/>
    <xf numFmtId="0" fontId="7" fillId="3" borderId="52" xfId="0" applyFont="1" applyFill="1" applyBorder="1"/>
    <xf numFmtId="0" fontId="7" fillId="3" borderId="53" xfId="0" applyFont="1" applyFill="1" applyBorder="1"/>
    <xf numFmtId="0" fontId="7" fillId="3" borderId="54" xfId="0" applyFont="1" applyFill="1" applyBorder="1"/>
    <xf numFmtId="0" fontId="11" fillId="0" borderId="0" xfId="0" applyFont="1" applyBorder="1" applyAlignment="1">
      <alignment horizontal="left" vertical="center"/>
    </xf>
    <xf numFmtId="166" fontId="7" fillId="0" borderId="55" xfId="0" applyNumberFormat="1" applyFont="1" applyBorder="1" applyAlignment="1" applyProtection="1">
      <alignment horizontal="center"/>
      <protection hidden="1"/>
    </xf>
    <xf numFmtId="2" fontId="7" fillId="0" borderId="56" xfId="0" applyNumberFormat="1" applyFont="1" applyBorder="1" applyAlignment="1" applyProtection="1">
      <alignment horizontal="center"/>
      <protection hidden="1"/>
    </xf>
    <xf numFmtId="0" fontId="7" fillId="0" borderId="56" xfId="0" applyNumberFormat="1" applyFont="1" applyBorder="1" applyAlignment="1" applyProtection="1">
      <alignment horizontal="center"/>
      <protection hidden="1"/>
    </xf>
    <xf numFmtId="0" fontId="7" fillId="0" borderId="57" xfId="0" applyNumberFormat="1" applyFont="1" applyBorder="1" applyAlignment="1" applyProtection="1">
      <alignment horizontal="left" shrinkToFit="1"/>
      <protection hidden="1"/>
    </xf>
    <xf numFmtId="0" fontId="7" fillId="0" borderId="58" xfId="0" applyNumberFormat="1" applyFont="1" applyBorder="1" applyAlignment="1" applyProtection="1">
      <alignment horizontal="left" shrinkToFit="1"/>
      <protection hidden="1"/>
    </xf>
    <xf numFmtId="0" fontId="7" fillId="0" borderId="59" xfId="0" applyNumberFormat="1" applyFont="1" applyBorder="1" applyAlignment="1" applyProtection="1">
      <alignment horizontal="left" shrinkToFit="1"/>
      <protection hidden="1"/>
    </xf>
    <xf numFmtId="1" fontId="7" fillId="0" borderId="55" xfId="0" applyNumberFormat="1" applyFont="1" applyBorder="1" applyAlignment="1" applyProtection="1">
      <alignment horizontal="center"/>
      <protection hidden="1"/>
    </xf>
    <xf numFmtId="1" fontId="7" fillId="0" borderId="56" xfId="0" applyNumberFormat="1" applyFont="1" applyBorder="1" applyAlignment="1" applyProtection="1">
      <alignment horizontal="center"/>
      <protection hidden="1"/>
    </xf>
    <xf numFmtId="166" fontId="7" fillId="0" borderId="56" xfId="0" applyNumberFormat="1" applyFont="1" applyBorder="1" applyAlignment="1" applyProtection="1">
      <alignment horizontal="center"/>
      <protection hidden="1"/>
    </xf>
    <xf numFmtId="166" fontId="7" fillId="0" borderId="60" xfId="0" applyNumberFormat="1" applyFont="1" applyBorder="1" applyAlignment="1" applyProtection="1">
      <alignment horizontal="center"/>
      <protection hidden="1"/>
    </xf>
    <xf numFmtId="2" fontId="7" fillId="0" borderId="22" xfId="0" applyNumberFormat="1" applyFont="1" applyBorder="1" applyAlignment="1" applyProtection="1">
      <alignment horizontal="center"/>
      <protection hidden="1"/>
    </xf>
    <xf numFmtId="0" fontId="7" fillId="0" borderId="22" xfId="0" applyNumberFormat="1" applyFont="1" applyBorder="1" applyAlignment="1" applyProtection="1">
      <alignment horizontal="center"/>
      <protection hidden="1"/>
    </xf>
    <xf numFmtId="0" fontId="7" fillId="0" borderId="41" xfId="0" applyNumberFormat="1" applyFont="1" applyBorder="1" applyAlignment="1" applyProtection="1">
      <alignment horizontal="left" shrinkToFit="1"/>
      <protection hidden="1"/>
    </xf>
    <xf numFmtId="0" fontId="7" fillId="0" borderId="40" xfId="0" applyNumberFormat="1" applyFont="1" applyBorder="1" applyAlignment="1" applyProtection="1">
      <alignment horizontal="left" shrinkToFit="1"/>
      <protection hidden="1"/>
    </xf>
    <xf numFmtId="0" fontId="7" fillId="0" borderId="42" xfId="0" applyNumberFormat="1" applyFont="1" applyBorder="1" applyAlignment="1" applyProtection="1">
      <alignment horizontal="left" shrinkToFit="1"/>
      <protection hidden="1"/>
    </xf>
    <xf numFmtId="1" fontId="7" fillId="0" borderId="60" xfId="0" applyNumberFormat="1" applyFont="1" applyBorder="1" applyAlignment="1" applyProtection="1">
      <alignment horizontal="center"/>
      <protection hidden="1"/>
    </xf>
    <xf numFmtId="1" fontId="7" fillId="0" borderId="22" xfId="0" applyNumberFormat="1" applyFont="1" applyBorder="1" applyAlignment="1" applyProtection="1">
      <alignment horizontal="center"/>
      <protection hidden="1"/>
    </xf>
    <xf numFmtId="166" fontId="7" fillId="0" borderId="22" xfId="0" applyNumberFormat="1" applyFont="1" applyBorder="1" applyAlignment="1" applyProtection="1">
      <alignment horizontal="center"/>
      <protection hidden="1"/>
    </xf>
    <xf numFmtId="0" fontId="7" fillId="0" borderId="22" xfId="0" applyNumberFormat="1" applyFont="1" applyBorder="1" applyAlignment="1" applyProtection="1">
      <alignment horizontal="left" shrinkToFit="1"/>
      <protection hidden="1"/>
    </xf>
    <xf numFmtId="0" fontId="7" fillId="0" borderId="61" xfId="0" applyNumberFormat="1" applyFont="1" applyBorder="1" applyAlignment="1" applyProtection="1">
      <alignment horizontal="left" shrinkToFit="1"/>
      <protection hidden="1"/>
    </xf>
    <xf numFmtId="1" fontId="12" fillId="4" borderId="38" xfId="0" applyNumberFormat="1" applyFont="1" applyFill="1" applyBorder="1" applyAlignment="1" applyProtection="1">
      <alignment horizontal="center"/>
      <protection hidden="1"/>
    </xf>
    <xf numFmtId="1" fontId="12" fillId="4" borderId="39" xfId="0" applyNumberFormat="1" applyFont="1" applyFill="1" applyBorder="1" applyAlignment="1" applyProtection="1">
      <alignment horizontal="center"/>
      <protection hidden="1"/>
    </xf>
    <xf numFmtId="0" fontId="13" fillId="4" borderId="39" xfId="0" applyFont="1" applyFill="1" applyBorder="1"/>
    <xf numFmtId="1" fontId="12" fillId="4" borderId="42" xfId="0" applyNumberFormat="1" applyFont="1" applyFill="1" applyBorder="1" applyAlignment="1" applyProtection="1">
      <alignment horizontal="center"/>
      <protection hidden="1"/>
    </xf>
    <xf numFmtId="2" fontId="8" fillId="0" borderId="62" xfId="0" applyNumberFormat="1" applyFont="1" applyBorder="1" applyAlignment="1" applyProtection="1">
      <alignment horizontal="center"/>
      <protection hidden="1"/>
    </xf>
    <xf numFmtId="1" fontId="8" fillId="0" borderId="25" xfId="0" applyNumberFormat="1" applyFont="1" applyBorder="1" applyAlignment="1" applyProtection="1">
      <alignment horizontal="center" vertical="center" wrapText="1"/>
      <protection hidden="1"/>
    </xf>
    <xf numFmtId="1" fontId="8" fillId="0" borderId="25" xfId="0" applyNumberFormat="1" applyFont="1" applyBorder="1" applyAlignment="1" applyProtection="1">
      <alignment horizontal="center"/>
      <protection hidden="1"/>
    </xf>
    <xf numFmtId="1" fontId="8" fillId="0" borderId="22" xfId="0" applyNumberFormat="1" applyFont="1" applyBorder="1" applyAlignment="1" applyProtection="1">
      <alignment horizontal="center" vertical="center"/>
      <protection hidden="1"/>
    </xf>
    <xf numFmtId="1" fontId="8" fillId="0" borderId="22" xfId="0" applyNumberFormat="1" applyFont="1" applyBorder="1" applyAlignment="1" applyProtection="1">
      <alignment horizontal="center" vertical="center" shrinkToFit="1"/>
      <protection hidden="1"/>
    </xf>
    <xf numFmtId="1" fontId="8" fillId="0" borderId="61" xfId="0" applyNumberFormat="1" applyFont="1" applyBorder="1" applyAlignment="1" applyProtection="1">
      <alignment horizontal="center" vertical="center" shrinkToFit="1"/>
      <protection hidden="1"/>
    </xf>
    <xf numFmtId="1" fontId="8" fillId="0" borderId="62" xfId="0" applyNumberFormat="1" applyFont="1" applyBorder="1" applyAlignment="1" applyProtection="1">
      <alignment horizontal="center"/>
      <protection hidden="1"/>
    </xf>
    <xf numFmtId="2" fontId="8" fillId="0" borderId="25" xfId="0" applyNumberFormat="1" applyFont="1" applyBorder="1" applyAlignment="1" applyProtection="1">
      <alignment horizontal="center"/>
      <protection hidden="1"/>
    </xf>
    <xf numFmtId="1" fontId="8" fillId="0" borderId="63" xfId="0" applyNumberFormat="1" applyFont="1" applyBorder="1" applyAlignment="1" applyProtection="1">
      <alignment horizontal="center" shrinkToFit="1"/>
      <protection hidden="1"/>
    </xf>
    <xf numFmtId="1" fontId="8" fillId="0" borderId="64" xfId="0" applyNumberFormat="1" applyFont="1" applyBorder="1" applyAlignment="1" applyProtection="1">
      <alignment horizontal="center" vertical="center" wrapText="1"/>
      <protection hidden="1"/>
    </xf>
    <xf numFmtId="1" fontId="8" fillId="0" borderId="64" xfId="0" applyNumberFormat="1" applyFont="1" applyBorder="1" applyAlignment="1" applyProtection="1">
      <alignment horizontal="center" shrinkToFit="1"/>
      <protection hidden="1"/>
    </xf>
    <xf numFmtId="1" fontId="8" fillId="0" borderId="65" xfId="0" applyNumberFormat="1" applyFont="1" applyBorder="1" applyAlignment="1" applyProtection="1">
      <alignment horizontal="center" vertical="center"/>
      <protection hidden="1"/>
    </xf>
    <xf numFmtId="1" fontId="8" fillId="0" borderId="65" xfId="0" applyNumberFormat="1" applyFont="1" applyBorder="1" applyAlignment="1" applyProtection="1">
      <alignment horizontal="center" vertical="center" shrinkToFit="1"/>
      <protection hidden="1"/>
    </xf>
    <xf numFmtId="1" fontId="8" fillId="0" borderId="66" xfId="0" applyNumberFormat="1" applyFont="1" applyBorder="1" applyAlignment="1" applyProtection="1">
      <alignment horizontal="center" vertical="center" shrinkToFit="1"/>
      <protection hidden="1"/>
    </xf>
    <xf numFmtId="0" fontId="8" fillId="0" borderId="0" xfId="0" applyFont="1" applyAlignment="1">
      <alignment horizontal="left"/>
    </xf>
    <xf numFmtId="164" fontId="2" fillId="0" borderId="55" xfId="0" applyNumberFormat="1" applyFont="1" applyBorder="1" applyAlignment="1">
      <alignment horizontal="center"/>
    </xf>
    <xf numFmtId="164" fontId="2" fillId="0" borderId="56" xfId="0" applyNumberFormat="1" applyFont="1" applyBorder="1" applyAlignment="1">
      <alignment horizontal="center"/>
    </xf>
    <xf numFmtId="164" fontId="2" fillId="0" borderId="67" xfId="0" applyNumberFormat="1" applyFont="1" applyBorder="1" applyAlignment="1">
      <alignment horizontal="center"/>
    </xf>
    <xf numFmtId="1" fontId="2" fillId="0" borderId="56" xfId="0" applyNumberFormat="1" applyFont="1" applyBorder="1" applyAlignment="1">
      <alignment horizontal="center"/>
    </xf>
    <xf numFmtId="1" fontId="2" fillId="0" borderId="68" xfId="0" applyNumberFormat="1" applyFont="1" applyBorder="1" applyAlignment="1">
      <alignment horizontal="center"/>
    </xf>
    <xf numFmtId="166" fontId="2" fillId="0" borderId="67" xfId="0" applyNumberFormat="1" applyFont="1" applyBorder="1" applyAlignment="1">
      <alignment horizontal="center"/>
    </xf>
    <xf numFmtId="166" fontId="2" fillId="0" borderId="56" xfId="0" applyNumberFormat="1" applyFont="1" applyBorder="1" applyAlignment="1">
      <alignment horizontal="center"/>
    </xf>
    <xf numFmtId="166" fontId="2" fillId="0" borderId="57" xfId="0" applyNumberFormat="1" applyFont="1" applyBorder="1" applyAlignment="1">
      <alignment horizontal="center"/>
    </xf>
    <xf numFmtId="165" fontId="2" fillId="0" borderId="58" xfId="0" applyNumberFormat="1" applyFont="1" applyBorder="1" applyAlignment="1">
      <alignment horizontal="center"/>
    </xf>
    <xf numFmtId="165" fontId="2" fillId="0" borderId="56" xfId="0" applyNumberFormat="1" applyFont="1" applyBorder="1" applyAlignment="1">
      <alignment horizontal="center"/>
    </xf>
    <xf numFmtId="165" fontId="2" fillId="0" borderId="68" xfId="0" applyNumberFormat="1" applyFont="1" applyBorder="1" applyAlignment="1">
      <alignment horizontal="center"/>
    </xf>
    <xf numFmtId="165" fontId="7" fillId="0" borderId="59" xfId="0" applyNumberFormat="1" applyFont="1" applyBorder="1" applyAlignment="1">
      <alignment horizontal="center"/>
    </xf>
    <xf numFmtId="164" fontId="2" fillId="0" borderId="60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" fontId="2" fillId="0" borderId="22" xfId="0" applyNumberFormat="1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22" xfId="0" applyNumberFormat="1" applyFont="1" applyBorder="1" applyAlignment="1">
      <alignment horizontal="center"/>
    </xf>
    <xf numFmtId="166" fontId="2" fillId="0" borderId="41" xfId="0" applyNumberFormat="1" applyFont="1" applyBorder="1" applyAlignment="1">
      <alignment horizontal="center"/>
    </xf>
    <xf numFmtId="165" fontId="2" fillId="0" borderId="40" xfId="0" applyNumberFormat="1" applyFont="1" applyBorder="1" applyAlignment="1">
      <alignment horizontal="center"/>
    </xf>
    <xf numFmtId="165" fontId="2" fillId="0" borderId="22" xfId="0" applyNumberFormat="1" applyFont="1" applyBorder="1" applyAlignment="1">
      <alignment horizontal="center"/>
    </xf>
    <xf numFmtId="165" fontId="2" fillId="0" borderId="15" xfId="0" applyNumberFormat="1" applyFont="1" applyBorder="1" applyAlignment="1">
      <alignment horizontal="center"/>
    </xf>
    <xf numFmtId="165" fontId="7" fillId="0" borderId="42" xfId="0" applyNumberFormat="1" applyFont="1" applyBorder="1" applyAlignment="1">
      <alignment horizontal="center"/>
    </xf>
    <xf numFmtId="164" fontId="2" fillId="0" borderId="69" xfId="0" applyNumberFormat="1" applyFont="1" applyBorder="1" applyAlignment="1">
      <alignment horizontal="center"/>
    </xf>
    <xf numFmtId="164" fontId="2" fillId="0" borderId="70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" fontId="2" fillId="0" borderId="70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6" fontId="2" fillId="0" borderId="70" xfId="0" applyNumberFormat="1" applyFont="1" applyBorder="1" applyAlignment="1">
      <alignment horizontal="center"/>
    </xf>
    <xf numFmtId="166" fontId="2" fillId="0" borderId="71" xfId="0" applyNumberFormat="1" applyFont="1" applyBorder="1" applyAlignment="1">
      <alignment horizontal="center"/>
    </xf>
    <xf numFmtId="165" fontId="2" fillId="0" borderId="72" xfId="0" applyNumberFormat="1" applyFont="1" applyBorder="1" applyAlignment="1">
      <alignment horizontal="center"/>
    </xf>
    <xf numFmtId="165" fontId="2" fillId="0" borderId="70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165" fontId="2" fillId="5" borderId="73" xfId="0" applyNumberFormat="1" applyFont="1" applyFill="1" applyBorder="1" applyAlignment="1">
      <alignment horizontal="center" vertical="center"/>
    </xf>
    <xf numFmtId="0" fontId="13" fillId="4" borderId="74" xfId="0" applyFont="1" applyFill="1" applyBorder="1"/>
    <xf numFmtId="0" fontId="13" fillId="4" borderId="75" xfId="0" applyFont="1" applyFill="1" applyBorder="1"/>
    <xf numFmtId="0" fontId="2" fillId="4" borderId="76" xfId="0" applyFont="1" applyFill="1" applyBorder="1"/>
    <xf numFmtId="2" fontId="7" fillId="0" borderId="77" xfId="0" applyNumberFormat="1" applyFont="1" applyFill="1" applyBorder="1" applyAlignment="1">
      <alignment horizontal="center" vertical="center" shrinkToFit="1"/>
    </xf>
    <xf numFmtId="2" fontId="7" fillId="0" borderId="78" xfId="0" applyNumberFormat="1" applyFont="1" applyFill="1" applyBorder="1" applyAlignment="1">
      <alignment horizontal="center" vertical="center" shrinkToFit="1"/>
    </xf>
    <xf numFmtId="1" fontId="7" fillId="0" borderId="78" xfId="0" applyNumberFormat="1" applyFont="1" applyFill="1" applyBorder="1" applyAlignment="1">
      <alignment horizontal="center" vertical="center" shrinkToFit="1"/>
    </xf>
    <xf numFmtId="0" fontId="7" fillId="0" borderId="78" xfId="0" applyFont="1" applyFill="1" applyBorder="1" applyAlignment="1">
      <alignment horizontal="center" vertical="center" shrinkToFit="1"/>
    </xf>
    <xf numFmtId="40" fontId="7" fillId="0" borderId="78" xfId="0" applyNumberFormat="1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horizontal="center" vertical="center" shrinkToFit="1"/>
    </xf>
    <xf numFmtId="1" fontId="9" fillId="0" borderId="78" xfId="0" applyNumberFormat="1" applyFont="1" applyFill="1" applyBorder="1" applyAlignment="1">
      <alignment horizontal="center" vertical="center" shrinkToFit="1"/>
    </xf>
    <xf numFmtId="1" fontId="9" fillId="0" borderId="79" xfId="0" applyNumberFormat="1" applyFont="1" applyFill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wrapText="1"/>
    </xf>
    <xf numFmtId="0" fontId="9" fillId="0" borderId="78" xfId="0" applyFont="1" applyFill="1" applyBorder="1" applyAlignment="1">
      <alignment horizontal="center" vertical="center" shrinkToFit="1"/>
    </xf>
    <xf numFmtId="0" fontId="9" fillId="0" borderId="79" xfId="0" applyFont="1" applyFill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wrapText="1"/>
    </xf>
    <xf numFmtId="0" fontId="9" fillId="0" borderId="82" xfId="0" applyFont="1" applyFill="1" applyBorder="1" applyAlignment="1">
      <alignment horizontal="center" vertical="center" shrinkToFit="1"/>
    </xf>
    <xf numFmtId="0" fontId="9" fillId="0" borderId="83" xfId="0" applyFont="1" applyFill="1" applyBorder="1" applyAlignment="1">
      <alignment horizontal="center" vertical="center" shrinkToFit="1"/>
    </xf>
    <xf numFmtId="0" fontId="9" fillId="0" borderId="84" xfId="0" applyFont="1" applyFill="1" applyBorder="1" applyAlignment="1">
      <alignment horizontal="center" vertical="center" shrinkToFit="1"/>
    </xf>
    <xf numFmtId="0" fontId="9" fillId="0" borderId="53" xfId="0" applyFont="1" applyFill="1" applyBorder="1" applyAlignment="1">
      <alignment horizontal="center" vertical="center" shrinkToFit="1"/>
    </xf>
    <xf numFmtId="0" fontId="9" fillId="0" borderId="85" xfId="0" applyFont="1" applyFill="1" applyBorder="1" applyAlignment="1">
      <alignment horizontal="center" vertical="center" shrinkToFit="1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88" xfId="0" applyFont="1" applyBorder="1" applyAlignment="1">
      <alignment horizontal="center" vertical="center" wrapText="1"/>
    </xf>
    <xf numFmtId="2" fontId="7" fillId="0" borderId="55" xfId="0" applyNumberFormat="1" applyFont="1" applyBorder="1" applyAlignment="1" applyProtection="1">
      <alignment horizontal="center" vertical="center"/>
      <protection locked="0"/>
    </xf>
    <xf numFmtId="9" fontId="7" fillId="0" borderId="56" xfId="1" applyFont="1" applyBorder="1" applyAlignment="1">
      <alignment horizontal="center"/>
    </xf>
    <xf numFmtId="2" fontId="7" fillId="0" borderId="58" xfId="0" applyNumberFormat="1" applyFont="1" applyBorder="1" applyAlignment="1" applyProtection="1">
      <alignment horizontal="center" vertical="center"/>
      <protection locked="0"/>
    </xf>
    <xf numFmtId="2" fontId="7" fillId="0" borderId="56" xfId="0" applyNumberFormat="1" applyFont="1" applyBorder="1" applyAlignment="1">
      <alignment horizontal="center" vertical="center"/>
    </xf>
    <xf numFmtId="1" fontId="7" fillId="0" borderId="56" xfId="0" applyNumberFormat="1" applyFont="1" applyBorder="1" applyAlignment="1">
      <alignment horizontal="left" vertical="center"/>
    </xf>
    <xf numFmtId="1" fontId="7" fillId="0" borderId="89" xfId="0" applyNumberFormat="1" applyFont="1" applyBorder="1" applyAlignment="1">
      <alignment horizontal="left" vertical="center"/>
    </xf>
    <xf numFmtId="2" fontId="7" fillId="0" borderId="60" xfId="0" applyNumberFormat="1" applyFont="1" applyBorder="1" applyAlignment="1" applyProtection="1">
      <alignment horizontal="center" vertical="center"/>
      <protection locked="0"/>
    </xf>
    <xf numFmtId="9" fontId="7" fillId="0" borderId="22" xfId="1" applyFont="1" applyBorder="1" applyAlignment="1">
      <alignment horizontal="center"/>
    </xf>
    <xf numFmtId="2" fontId="7" fillId="0" borderId="40" xfId="0" applyNumberFormat="1" applyFont="1" applyBorder="1" applyAlignment="1" applyProtection="1">
      <alignment horizontal="center" vertical="center"/>
      <protection locked="0"/>
    </xf>
    <xf numFmtId="2" fontId="7" fillId="0" borderId="22" xfId="0" applyNumberFormat="1" applyFont="1" applyBorder="1" applyAlignment="1">
      <alignment horizontal="center" vertical="center"/>
    </xf>
    <xf numFmtId="1" fontId="7" fillId="0" borderId="22" xfId="0" applyNumberFormat="1" applyFont="1" applyBorder="1" applyAlignment="1">
      <alignment horizontal="left" vertical="center"/>
    </xf>
    <xf numFmtId="1" fontId="7" fillId="0" borderId="61" xfId="0" applyNumberFormat="1" applyFont="1" applyBorder="1" applyAlignment="1">
      <alignment horizontal="left" vertical="center"/>
    </xf>
    <xf numFmtId="1" fontId="7" fillId="0" borderId="55" xfId="0" applyNumberFormat="1" applyFont="1" applyBorder="1" applyAlignment="1" applyProtection="1">
      <alignment horizontal="center" vertical="center" wrapText="1"/>
      <protection locked="0"/>
    </xf>
    <xf numFmtId="2" fontId="7" fillId="0" borderId="60" xfId="0" applyNumberFormat="1" applyFont="1" applyBorder="1" applyAlignment="1" applyProtection="1">
      <alignment horizontal="center" vertical="center" wrapText="1"/>
      <protection locked="0"/>
    </xf>
    <xf numFmtId="2" fontId="7" fillId="0" borderId="40" xfId="0" applyNumberFormat="1" applyFont="1" applyBorder="1" applyAlignment="1" applyProtection="1">
      <alignment horizontal="center" vertical="center" wrapText="1"/>
      <protection locked="0"/>
    </xf>
    <xf numFmtId="1" fontId="7" fillId="0" borderId="60" xfId="0" applyNumberFormat="1" applyFont="1" applyBorder="1" applyAlignment="1" applyProtection="1">
      <alignment horizontal="center" vertical="center"/>
      <protection locked="0"/>
    </xf>
    <xf numFmtId="1" fontId="7" fillId="0" borderId="90" xfId="0" applyNumberFormat="1" applyFont="1" applyBorder="1" applyAlignment="1" applyProtection="1">
      <alignment horizontal="center" vertical="center"/>
      <protection locked="0"/>
    </xf>
    <xf numFmtId="1" fontId="7" fillId="0" borderId="25" xfId="0" applyNumberFormat="1" applyFont="1" applyBorder="1" applyAlignment="1">
      <alignment horizontal="left" vertical="center"/>
    </xf>
    <xf numFmtId="1" fontId="7" fillId="0" borderId="91" xfId="0" applyNumberFormat="1" applyFont="1" applyBorder="1" applyAlignment="1">
      <alignment horizontal="left" vertical="center"/>
    </xf>
    <xf numFmtId="2" fontId="7" fillId="0" borderId="90" xfId="0" applyNumberFormat="1" applyFont="1" applyBorder="1" applyAlignment="1" applyProtection="1">
      <alignment horizontal="center" vertical="center"/>
      <protection locked="0"/>
    </xf>
    <xf numFmtId="9" fontId="7" fillId="0" borderId="92" xfId="1" applyFont="1" applyBorder="1" applyAlignment="1">
      <alignment horizontal="center"/>
    </xf>
    <xf numFmtId="2" fontId="7" fillId="0" borderId="46" xfId="0" applyNumberFormat="1" applyFont="1" applyBorder="1" applyAlignment="1" applyProtection="1">
      <alignment horizontal="center" vertical="center"/>
      <protection locked="0"/>
    </xf>
    <xf numFmtId="2" fontId="7" fillId="0" borderId="25" xfId="0" applyNumberFormat="1" applyFont="1" applyBorder="1" applyAlignment="1">
      <alignment horizontal="center" vertical="center"/>
    </xf>
    <xf numFmtId="1" fontId="14" fillId="5" borderId="93" xfId="0" applyNumberFormat="1" applyFont="1" applyFill="1" applyBorder="1" applyAlignment="1">
      <alignment horizontal="center" vertical="center"/>
    </xf>
    <xf numFmtId="1" fontId="14" fillId="5" borderId="94" xfId="0" applyNumberFormat="1" applyFont="1" applyFill="1" applyBorder="1" applyAlignment="1">
      <alignment horizontal="center" vertical="center" wrapText="1"/>
    </xf>
    <xf numFmtId="1" fontId="14" fillId="5" borderId="95" xfId="0" applyNumberFormat="1" applyFont="1" applyFill="1" applyBorder="1" applyAlignment="1">
      <alignment horizontal="center" vertical="center" wrapText="1"/>
    </xf>
    <xf numFmtId="1" fontId="14" fillId="5" borderId="96" xfId="0" applyNumberFormat="1" applyFont="1" applyFill="1" applyBorder="1" applyAlignment="1">
      <alignment horizontal="center" vertical="center" wrapText="1"/>
    </xf>
    <xf numFmtId="1" fontId="14" fillId="5" borderId="97" xfId="0" applyNumberFormat="1" applyFont="1" applyFill="1" applyBorder="1" applyAlignment="1">
      <alignment horizontal="center" vertical="center" wrapText="1"/>
    </xf>
    <xf numFmtId="1" fontId="14" fillId="5" borderId="98" xfId="0" applyNumberFormat="1" applyFont="1" applyFill="1" applyBorder="1" applyAlignment="1">
      <alignment horizontal="center" vertical="center" wrapText="1"/>
    </xf>
    <xf numFmtId="1" fontId="15" fillId="5" borderId="9" xfId="0" applyNumberFormat="1" applyFont="1" applyFill="1" applyBorder="1" applyAlignment="1">
      <alignment horizontal="center" vertical="center" wrapText="1"/>
    </xf>
    <xf numFmtId="1" fontId="14" fillId="5" borderId="9" xfId="0" applyNumberFormat="1" applyFont="1" applyFill="1" applyBorder="1" applyAlignment="1">
      <alignment horizontal="center" vertical="center"/>
    </xf>
    <xf numFmtId="1" fontId="14" fillId="5" borderId="99" xfId="0" applyNumberFormat="1" applyFont="1" applyFill="1" applyBorder="1" applyAlignment="1">
      <alignment horizontal="center" vertical="center"/>
    </xf>
    <xf numFmtId="1" fontId="14" fillId="5" borderId="82" xfId="0" applyNumberFormat="1" applyFont="1" applyFill="1" applyBorder="1" applyAlignment="1">
      <alignment horizontal="center" vertical="center"/>
    </xf>
    <xf numFmtId="1" fontId="14" fillId="5" borderId="53" xfId="0" applyNumberFormat="1" applyFont="1" applyFill="1" applyBorder="1" applyAlignment="1">
      <alignment horizontal="center" vertical="center" wrapText="1"/>
    </xf>
    <xf numFmtId="1" fontId="14" fillId="5" borderId="54" xfId="0" applyNumberFormat="1" applyFont="1" applyFill="1" applyBorder="1" applyAlignment="1">
      <alignment horizontal="center" vertical="center" wrapText="1"/>
    </xf>
    <xf numFmtId="1" fontId="14" fillId="5" borderId="100" xfId="0" applyNumberFormat="1" applyFont="1" applyFill="1" applyBorder="1" applyAlignment="1">
      <alignment horizontal="center" vertical="center" wrapText="1"/>
    </xf>
    <xf numFmtId="1" fontId="14" fillId="5" borderId="101" xfId="0" applyNumberFormat="1" applyFont="1" applyFill="1" applyBorder="1" applyAlignment="1">
      <alignment horizontal="center" vertical="center" wrapText="1"/>
    </xf>
    <xf numFmtId="1" fontId="14" fillId="5" borderId="102" xfId="0" applyNumberFormat="1" applyFont="1" applyFill="1" applyBorder="1" applyAlignment="1">
      <alignment horizontal="center" vertical="center" wrapText="1"/>
    </xf>
    <xf numFmtId="1" fontId="15" fillId="5" borderId="65" xfId="0" applyNumberFormat="1" applyFont="1" applyFill="1" applyBorder="1" applyAlignment="1">
      <alignment horizontal="center" vertical="center" wrapText="1"/>
    </xf>
    <xf numFmtId="1" fontId="14" fillId="5" borderId="65" xfId="0" applyNumberFormat="1" applyFont="1" applyFill="1" applyBorder="1" applyAlignment="1">
      <alignment horizontal="center" vertical="center"/>
    </xf>
    <xf numFmtId="1" fontId="14" fillId="5" borderId="66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left" vertical="top" wrapText="1"/>
    </xf>
    <xf numFmtId="0" fontId="16" fillId="0" borderId="28" xfId="0" applyFont="1" applyBorder="1" applyAlignment="1">
      <alignment horizontal="left" vertical="top" wrapText="1"/>
    </xf>
    <xf numFmtId="0" fontId="16" fillId="0" borderId="29" xfId="0" applyFont="1" applyBorder="1" applyAlignment="1">
      <alignment horizontal="left" vertical="top" wrapText="1"/>
    </xf>
    <xf numFmtId="1" fontId="7" fillId="0" borderId="27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8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103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56" xfId="0" applyNumberFormat="1" applyFont="1" applyBorder="1" applyAlignment="1">
      <alignment horizontal="left" vertical="center" shrinkToFit="1"/>
    </xf>
    <xf numFmtId="1" fontId="7" fillId="0" borderId="57" xfId="0" applyNumberFormat="1" applyFont="1" applyBorder="1" applyAlignment="1">
      <alignment horizontal="left" vertical="center" shrinkToFit="1"/>
    </xf>
    <xf numFmtId="1" fontId="7" fillId="0" borderId="67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56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68" xfId="0" applyNumberFormat="1" applyFont="1" applyBorder="1" applyAlignment="1">
      <alignment horizontal="left" vertical="center" shrinkToFit="1"/>
    </xf>
    <xf numFmtId="1" fontId="7" fillId="0" borderId="104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105" xfId="0" applyNumberFormat="1" applyFont="1" applyBorder="1" applyAlignment="1">
      <alignment horizontal="left" vertical="center" shrinkToFit="1"/>
    </xf>
    <xf numFmtId="1" fontId="7" fillId="0" borderId="29" xfId="0" applyNumberFormat="1" applyFont="1" applyBorder="1" applyAlignment="1">
      <alignment horizontal="left" vertical="center" shrinkToFit="1"/>
    </xf>
    <xf numFmtId="0" fontId="16" fillId="0" borderId="30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31" xfId="0" applyFont="1" applyBorder="1" applyAlignment="1">
      <alignment horizontal="left" vertical="top" wrapText="1"/>
    </xf>
    <xf numFmtId="1" fontId="7" fillId="0" borderId="30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0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106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2" xfId="0" applyNumberFormat="1" applyFont="1" applyBorder="1" applyAlignment="1">
      <alignment horizontal="left" vertical="center" shrinkToFit="1"/>
    </xf>
    <xf numFmtId="1" fontId="7" fillId="0" borderId="41" xfId="0" applyNumberFormat="1" applyFont="1" applyBorder="1" applyAlignment="1">
      <alignment horizontal="left" vertical="center" shrinkToFit="1"/>
    </xf>
    <xf numFmtId="1" fontId="7" fillId="0" borderId="3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2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15" xfId="0" applyNumberFormat="1" applyFont="1" applyBorder="1" applyAlignment="1">
      <alignment horizontal="left" vertical="center" shrinkToFit="1"/>
    </xf>
    <xf numFmtId="1" fontId="7" fillId="0" borderId="107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108" xfId="0" applyNumberFormat="1" applyFont="1" applyBorder="1" applyAlignment="1">
      <alignment horizontal="left" vertical="center" shrinkToFit="1"/>
    </xf>
    <xf numFmtId="1" fontId="7" fillId="0" borderId="31" xfId="0" applyNumberFormat="1" applyFont="1" applyBorder="1" applyAlignment="1">
      <alignment horizontal="left" vertical="center" shrinkToFit="1"/>
    </xf>
    <xf numFmtId="1" fontId="7" fillId="0" borderId="45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26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47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38" xfId="0" applyNumberFormat="1" applyFont="1" applyBorder="1" applyAlignment="1" applyProtection="1">
      <alignment horizontal="left" shrinkToFit="1"/>
      <protection locked="0"/>
    </xf>
    <xf numFmtId="1" fontId="7" fillId="0" borderId="39" xfId="0" applyNumberFormat="1" applyFont="1" applyBorder="1" applyAlignment="1" applyProtection="1">
      <alignment horizontal="left" shrinkToFit="1"/>
      <protection locked="0"/>
    </xf>
    <xf numFmtId="1" fontId="7" fillId="0" borderId="40" xfId="0" applyNumberFormat="1" applyFont="1" applyBorder="1" applyAlignment="1" applyProtection="1">
      <alignment horizontal="left" shrinkToFit="1"/>
      <protection locked="0"/>
    </xf>
    <xf numFmtId="1" fontId="7" fillId="0" borderId="22" xfId="0" applyNumberFormat="1" applyFont="1" applyBorder="1" applyAlignment="1">
      <alignment horizontal="left" shrinkToFit="1"/>
    </xf>
    <xf numFmtId="1" fontId="7" fillId="0" borderId="41" xfId="0" applyNumberFormat="1" applyFont="1" applyBorder="1" applyAlignment="1">
      <alignment horizontal="left" shrinkToFit="1"/>
    </xf>
    <xf numFmtId="1" fontId="7" fillId="0" borderId="109" xfId="0" applyNumberFormat="1" applyFont="1" applyBorder="1" applyAlignment="1" applyProtection="1">
      <alignment horizontal="left" shrinkToFit="1"/>
      <protection locked="0"/>
    </xf>
    <xf numFmtId="1" fontId="7" fillId="0" borderId="15" xfId="0" applyNumberFormat="1" applyFont="1" applyBorder="1" applyAlignment="1">
      <alignment horizontal="left" shrinkToFit="1"/>
    </xf>
    <xf numFmtId="1" fontId="7" fillId="0" borderId="110" xfId="0" applyNumberFormat="1" applyFont="1" applyBorder="1" applyAlignment="1" applyProtection="1">
      <alignment horizontal="left" vertical="center" wrapText="1" shrinkToFit="1"/>
      <protection locked="0"/>
    </xf>
    <xf numFmtId="1" fontId="7" fillId="0" borderId="111" xfId="0" applyNumberFormat="1" applyFont="1" applyBorder="1" applyAlignment="1">
      <alignment horizontal="left" vertical="center" shrinkToFit="1"/>
    </xf>
    <xf numFmtId="1" fontId="7" fillId="0" borderId="112" xfId="0" applyNumberFormat="1" applyFont="1" applyBorder="1" applyAlignment="1">
      <alignment horizontal="left" vertical="center" shrinkToFit="1"/>
    </xf>
    <xf numFmtId="1" fontId="7" fillId="0" borderId="39" xfId="0" applyNumberFormat="1" applyFont="1" applyBorder="1" applyAlignment="1">
      <alignment horizontal="right" shrinkToFit="1"/>
    </xf>
    <xf numFmtId="1" fontId="7" fillId="0" borderId="42" xfId="0" applyNumberFormat="1" applyFont="1" applyBorder="1" applyAlignment="1">
      <alignment horizontal="left" shrinkToFit="1"/>
    </xf>
    <xf numFmtId="0" fontId="2" fillId="0" borderId="27" xfId="0" applyFont="1" applyBorder="1"/>
    <xf numFmtId="0" fontId="2" fillId="0" borderId="28" xfId="0" applyFont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" fontId="7" fillId="0" borderId="109" xfId="0" applyNumberFormat="1" applyFont="1" applyBorder="1" applyAlignment="1" applyProtection="1">
      <alignment shrinkToFit="1"/>
      <protection locked="0"/>
    </xf>
    <xf numFmtId="0" fontId="2" fillId="0" borderId="30" xfId="0" applyFont="1" applyBorder="1"/>
    <xf numFmtId="0" fontId="2" fillId="0" borderId="0" xfId="0" applyFont="1" applyBorder="1" applyAlignment="1">
      <alignment horizontal="center"/>
    </xf>
    <xf numFmtId="0" fontId="2" fillId="0" borderId="113" xfId="0" applyFont="1" applyBorder="1" applyAlignment="1">
      <alignment horizontal="left" indent="1"/>
    </xf>
    <xf numFmtId="0" fontId="2" fillId="0" borderId="49" xfId="0" applyFont="1" applyBorder="1" applyAlignment="1">
      <alignment horizontal="left" indent="1"/>
    </xf>
    <xf numFmtId="0" fontId="2" fillId="0" borderId="50" xfId="0" applyFont="1" applyBorder="1" applyAlignment="1">
      <alignment horizontal="left" indent="1"/>
    </xf>
    <xf numFmtId="0" fontId="2" fillId="0" borderId="109" xfId="0" applyFont="1" applyBorder="1" applyAlignment="1">
      <alignment horizontal="left" indent="1" shrinkToFit="1"/>
    </xf>
    <xf numFmtId="0" fontId="2" fillId="0" borderId="39" xfId="0" applyFont="1" applyBorder="1" applyAlignment="1">
      <alignment horizontal="left" indent="1" shrinkToFit="1"/>
    </xf>
    <xf numFmtId="0" fontId="2" fillId="0" borderId="42" xfId="0" applyFont="1" applyBorder="1" applyAlignment="1">
      <alignment horizontal="left" indent="1" shrinkToFit="1"/>
    </xf>
    <xf numFmtId="0" fontId="2" fillId="0" borderId="48" xfId="0" applyFont="1" applyBorder="1" applyAlignment="1">
      <alignment vertical="top"/>
    </xf>
    <xf numFmtId="0" fontId="2" fillId="0" borderId="49" xfId="0" applyFont="1" applyBorder="1" applyAlignment="1">
      <alignment vertical="top"/>
    </xf>
    <xf numFmtId="0" fontId="2" fillId="0" borderId="114" xfId="0" applyFont="1" applyBorder="1" applyAlignment="1">
      <alignment vertical="top"/>
    </xf>
    <xf numFmtId="0" fontId="2" fillId="0" borderId="16" xfId="0" applyFont="1" applyBorder="1" applyAlignment="1"/>
    <xf numFmtId="0" fontId="2" fillId="0" borderId="115" xfId="0" applyFont="1" applyBorder="1" applyAlignment="1"/>
    <xf numFmtId="0" fontId="2" fillId="0" borderId="73" xfId="0" applyFont="1" applyBorder="1" applyAlignment="1"/>
    <xf numFmtId="0" fontId="2" fillId="0" borderId="38" xfId="0" applyFont="1" applyBorder="1" applyAlignment="1">
      <alignment vertical="top"/>
    </xf>
    <xf numFmtId="0" fontId="2" fillId="0" borderId="39" xfId="0" applyFont="1" applyBorder="1" applyAlignment="1">
      <alignment vertical="top"/>
    </xf>
    <xf numFmtId="0" fontId="2" fillId="0" borderId="116" xfId="0" applyFont="1" applyBorder="1" applyAlignment="1">
      <alignment vertical="top"/>
    </xf>
    <xf numFmtId="0" fontId="2" fillId="0" borderId="31" xfId="0" applyFont="1" applyBorder="1" applyAlignment="1">
      <alignment horizontal="center"/>
    </xf>
    <xf numFmtId="0" fontId="2" fillId="0" borderId="22" xfId="0" applyFont="1" applyBorder="1" applyAlignment="1"/>
    <xf numFmtId="0" fontId="2" fillId="0" borderId="117" xfId="0" applyFont="1" applyBorder="1" applyAlignment="1"/>
    <xf numFmtId="0" fontId="2" fillId="0" borderId="17" xfId="0" applyFont="1" applyBorder="1" applyAlignment="1"/>
    <xf numFmtId="0" fontId="16" fillId="0" borderId="118" xfId="0" applyFont="1" applyBorder="1" applyAlignment="1">
      <alignment horizontal="left" vertical="top" wrapText="1"/>
    </xf>
    <xf numFmtId="0" fontId="16" fillId="0" borderId="119" xfId="0" applyFont="1" applyBorder="1" applyAlignment="1">
      <alignment horizontal="left" vertical="top" wrapText="1"/>
    </xf>
    <xf numFmtId="0" fontId="16" fillId="0" borderId="120" xfId="0" applyFont="1" applyBorder="1" applyAlignment="1">
      <alignment horizontal="left" vertical="top" wrapText="1"/>
    </xf>
    <xf numFmtId="1" fontId="7" fillId="0" borderId="121" xfId="0" applyNumberFormat="1" applyFont="1" applyBorder="1" applyAlignment="1" applyProtection="1">
      <alignment horizontal="left" shrinkToFit="1"/>
      <protection locked="0"/>
    </xf>
    <xf numFmtId="1" fontId="7" fillId="0" borderId="122" xfId="0" applyNumberFormat="1" applyFont="1" applyBorder="1" applyAlignment="1" applyProtection="1">
      <alignment horizontal="left" shrinkToFit="1"/>
      <protection locked="0"/>
    </xf>
    <xf numFmtId="1" fontId="7" fillId="0" borderId="123" xfId="0" applyNumberFormat="1" applyFont="1" applyBorder="1" applyAlignment="1" applyProtection="1">
      <alignment horizontal="left" shrinkToFit="1"/>
      <protection locked="0"/>
    </xf>
    <xf numFmtId="1" fontId="7" fillId="0" borderId="25" xfId="0" applyNumberFormat="1" applyFont="1" applyBorder="1" applyAlignment="1">
      <alignment horizontal="left" shrinkToFit="1"/>
    </xf>
    <xf numFmtId="1" fontId="7" fillId="0" borderId="124" xfId="0" applyNumberFormat="1" applyFont="1" applyBorder="1" applyAlignment="1">
      <alignment horizontal="left" shrinkToFit="1"/>
    </xf>
    <xf numFmtId="1" fontId="7" fillId="0" borderId="125" xfId="0" applyNumberFormat="1" applyFont="1" applyBorder="1" applyAlignment="1" applyProtection="1">
      <alignment horizontal="left" shrinkToFit="1"/>
      <protection locked="0"/>
    </xf>
    <xf numFmtId="1" fontId="7" fillId="0" borderId="126" xfId="0" applyNumberFormat="1" applyFont="1" applyBorder="1" applyAlignment="1">
      <alignment horizontal="left" shrinkToFit="1"/>
    </xf>
    <xf numFmtId="1" fontId="7" fillId="0" borderId="125" xfId="0" applyNumberFormat="1" applyFont="1" applyBorder="1" applyAlignment="1" applyProtection="1">
      <alignment shrinkToFit="1"/>
      <protection locked="0"/>
    </xf>
    <xf numFmtId="1" fontId="7" fillId="0" borderId="122" xfId="0" applyNumberFormat="1" applyFont="1" applyBorder="1" applyAlignment="1" applyProtection="1">
      <alignment shrinkToFit="1"/>
      <protection locked="0"/>
    </xf>
    <xf numFmtId="1" fontId="7" fillId="0" borderId="123" xfId="0" applyNumberFormat="1" applyFont="1" applyBorder="1" applyAlignment="1" applyProtection="1">
      <alignment shrinkToFit="1"/>
      <protection locked="0"/>
    </xf>
    <xf numFmtId="1" fontId="7" fillId="0" borderId="127" xfId="0" applyNumberFormat="1" applyFont="1" applyBorder="1" applyAlignment="1">
      <alignment horizontal="left" shrinkToFit="1"/>
    </xf>
    <xf numFmtId="1" fontId="7" fillId="0" borderId="128" xfId="0" applyNumberFormat="1" applyFont="1" applyBorder="1" applyAlignment="1">
      <alignment horizontal="left" shrinkToFit="1"/>
    </xf>
    <xf numFmtId="0" fontId="14" fillId="0" borderId="129" xfId="0" applyFont="1" applyBorder="1" applyAlignment="1">
      <alignment horizontal="center"/>
    </xf>
    <xf numFmtId="0" fontId="14" fillId="0" borderId="130" xfId="0" applyFont="1" applyBorder="1" applyAlignment="1">
      <alignment horizontal="center"/>
    </xf>
    <xf numFmtId="0" fontId="14" fillId="0" borderId="131" xfId="0" applyFont="1" applyBorder="1" applyAlignment="1">
      <alignment horizontal="center"/>
    </xf>
    <xf numFmtId="0" fontId="8" fillId="0" borderId="129" xfId="0" applyFont="1" applyBorder="1" applyAlignment="1"/>
    <xf numFmtId="0" fontId="8" fillId="0" borderId="130" xfId="0" applyFont="1" applyBorder="1" applyAlignment="1"/>
    <xf numFmtId="0" fontId="8" fillId="0" borderId="132" xfId="0" applyFont="1" applyBorder="1" applyAlignment="1"/>
    <xf numFmtId="0" fontId="8" fillId="0" borderId="133" xfId="0" applyFont="1" applyBorder="1" applyAlignment="1">
      <alignment horizontal="left"/>
    </xf>
    <xf numFmtId="0" fontId="8" fillId="0" borderId="130" xfId="0" applyFont="1" applyBorder="1" applyAlignment="1">
      <alignment horizontal="left"/>
    </xf>
    <xf numFmtId="0" fontId="8" fillId="0" borderId="132" xfId="0" applyFont="1" applyBorder="1" applyAlignment="1">
      <alignment horizontal="left"/>
    </xf>
    <xf numFmtId="0" fontId="8" fillId="0" borderId="131" xfId="0" applyFont="1" applyBorder="1" applyAlignment="1">
      <alignment horizontal="left"/>
    </xf>
    <xf numFmtId="0" fontId="2" fillId="0" borderId="48" xfId="0" applyFont="1" applyBorder="1" applyAlignment="1">
      <alignment horizontal="left" indent="1"/>
    </xf>
    <xf numFmtId="0" fontId="2" fillId="0" borderId="114" xfId="0" applyFont="1" applyBorder="1" applyAlignment="1">
      <alignment horizontal="left" indent="1"/>
    </xf>
    <xf numFmtId="0" fontId="2" fillId="0" borderId="53" xfId="0" applyFont="1" applyBorder="1"/>
    <xf numFmtId="0" fontId="2" fillId="0" borderId="5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/>
    </xf>
    <xf numFmtId="2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vertical="center"/>
    </xf>
    <xf numFmtId="0" fontId="2" fillId="0" borderId="38" xfId="0" applyFont="1" applyBorder="1" applyAlignment="1">
      <alignment horizontal="left" indent="1" shrinkToFit="1"/>
    </xf>
    <xf numFmtId="0" fontId="2" fillId="0" borderId="116" xfId="0" applyFont="1" applyBorder="1" applyAlignment="1">
      <alignment horizontal="left" indent="1" shrinkToFit="1"/>
    </xf>
    <xf numFmtId="0" fontId="2" fillId="0" borderId="134" xfId="0" applyFont="1" applyBorder="1" applyAlignment="1">
      <alignment horizontal="left" vertical="top" wrapText="1"/>
    </xf>
    <xf numFmtId="0" fontId="16" fillId="0" borderId="27" xfId="0" applyFont="1" applyBorder="1" applyAlignment="1">
      <alignment horizontal="left" vertical="top"/>
    </xf>
    <xf numFmtId="0" fontId="16" fillId="0" borderId="28" xfId="0" applyFont="1" applyBorder="1" applyAlignment="1">
      <alignment horizontal="left" vertical="top"/>
    </xf>
    <xf numFmtId="0" fontId="16" fillId="0" borderId="29" xfId="0" applyFont="1" applyBorder="1" applyAlignment="1">
      <alignment horizontal="left" vertical="top"/>
    </xf>
    <xf numFmtId="0" fontId="2" fillId="0" borderId="135" xfId="0" applyFont="1" applyBorder="1" applyAlignment="1">
      <alignment horizontal="left"/>
    </xf>
    <xf numFmtId="0" fontId="2" fillId="0" borderId="136" xfId="0" applyFont="1" applyBorder="1" applyAlignment="1">
      <alignment horizontal="left"/>
    </xf>
    <xf numFmtId="0" fontId="2" fillId="0" borderId="58" xfId="0" applyFont="1" applyBorder="1" applyAlignment="1">
      <alignment horizontal="left"/>
    </xf>
    <xf numFmtId="2" fontId="3" fillId="0" borderId="56" xfId="0" applyNumberFormat="1" applyFont="1" applyFill="1" applyBorder="1" applyAlignment="1">
      <alignment horizontal="center" vertical="center"/>
    </xf>
    <xf numFmtId="2" fontId="3" fillId="0" borderId="56" xfId="0" applyNumberFormat="1" applyFont="1" applyBorder="1" applyAlignment="1">
      <alignment horizontal="center" vertical="center"/>
    </xf>
    <xf numFmtId="1" fontId="3" fillId="0" borderId="57" xfId="0" applyNumberFormat="1" applyFont="1" applyBorder="1" applyAlignment="1">
      <alignment vertical="center"/>
    </xf>
    <xf numFmtId="1" fontId="3" fillId="0" borderId="136" xfId="0" applyNumberFormat="1" applyFont="1" applyBorder="1" applyAlignment="1">
      <alignment vertical="center"/>
    </xf>
    <xf numFmtId="1" fontId="3" fillId="0" borderId="59" xfId="0" applyNumberFormat="1" applyFont="1" applyBorder="1" applyAlignment="1">
      <alignment vertical="center"/>
    </xf>
    <xf numFmtId="0" fontId="16" fillId="0" borderId="3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1" xfId="0" applyFont="1" applyBorder="1" applyAlignment="1">
      <alignment horizontal="left" vertical="top"/>
    </xf>
    <xf numFmtId="0" fontId="2" fillId="0" borderId="38" xfId="0" applyFont="1" applyBorder="1" applyAlignment="1">
      <alignment horizontal="left"/>
    </xf>
    <xf numFmtId="0" fontId="2" fillId="0" borderId="39" xfId="0" applyFont="1" applyBorder="1" applyAlignment="1">
      <alignment horizontal="left"/>
    </xf>
    <xf numFmtId="0" fontId="2" fillId="0" borderId="40" xfId="0" applyFont="1" applyBorder="1" applyAlignment="1">
      <alignment horizontal="left"/>
    </xf>
    <xf numFmtId="2" fontId="3" fillId="0" borderId="22" xfId="0" applyNumberFormat="1" applyFont="1" applyFill="1" applyBorder="1" applyAlignment="1">
      <alignment horizontal="center" vertical="center"/>
    </xf>
    <xf numFmtId="1" fontId="3" fillId="0" borderId="41" xfId="0" applyNumberFormat="1" applyFont="1" applyBorder="1" applyAlignment="1">
      <alignment vertical="center"/>
    </xf>
    <xf numFmtId="1" fontId="3" fillId="0" borderId="39" xfId="0" applyNumberFormat="1" applyFont="1" applyBorder="1" applyAlignment="1">
      <alignment vertical="center"/>
    </xf>
    <xf numFmtId="1" fontId="3" fillId="0" borderId="42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0" fontId="2" fillId="0" borderId="31" xfId="0" applyFont="1" applyBorder="1"/>
    <xf numFmtId="0" fontId="2" fillId="0" borderId="38" xfId="0" applyFont="1" applyBorder="1" applyAlignment="1">
      <alignment horizontal="left" indent="1"/>
    </xf>
    <xf numFmtId="0" fontId="2" fillId="0" borderId="39" xfId="0" applyFont="1" applyBorder="1" applyAlignment="1">
      <alignment horizontal="left" indent="1"/>
    </xf>
    <xf numFmtId="0" fontId="2" fillId="0" borderId="116" xfId="0" applyFont="1" applyBorder="1" applyAlignment="1">
      <alignment horizontal="left" indent="1"/>
    </xf>
    <xf numFmtId="0" fontId="2" fillId="0" borderId="3" xfId="0" applyFont="1" applyBorder="1" applyAlignment="1">
      <alignment shrinkToFit="1"/>
    </xf>
    <xf numFmtId="0" fontId="2" fillId="0" borderId="22" xfId="0" applyFont="1" applyBorder="1" applyAlignment="1">
      <alignment shrinkToFit="1"/>
    </xf>
    <xf numFmtId="0" fontId="2" fillId="0" borderId="61" xfId="0" applyFont="1" applyBorder="1" applyAlignment="1">
      <alignment shrinkToFit="1"/>
    </xf>
    <xf numFmtId="0" fontId="2" fillId="0" borderId="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7" xfId="0" applyFont="1" applyBorder="1" applyAlignment="1"/>
    <xf numFmtId="0" fontId="2" fillId="0" borderId="70" xfId="0" applyFont="1" applyBorder="1" applyAlignment="1"/>
    <xf numFmtId="0" fontId="2" fillId="0" borderId="137" xfId="0" applyFont="1" applyBorder="1" applyAlignment="1"/>
    <xf numFmtId="0" fontId="4" fillId="0" borderId="0" xfId="0" applyFont="1" applyBorder="1" applyAlignment="1">
      <alignment horizontal="center"/>
    </xf>
    <xf numFmtId="0" fontId="2" fillId="0" borderId="74" xfId="0" applyFont="1" applyBorder="1" applyAlignment="1"/>
    <xf numFmtId="0" fontId="2" fillId="0" borderId="75" xfId="0" applyFont="1" applyBorder="1" applyAlignment="1"/>
    <xf numFmtId="0" fontId="2" fillId="0" borderId="138" xfId="0" applyFont="1" applyBorder="1" applyAlignment="1"/>
    <xf numFmtId="0" fontId="2" fillId="2" borderId="38" xfId="0" applyFont="1" applyFill="1" applyBorder="1" applyAlignment="1">
      <alignment horizontal="left"/>
    </xf>
    <xf numFmtId="0" fontId="2" fillId="2" borderId="39" xfId="0" applyFont="1" applyFill="1" applyBorder="1" applyAlignment="1">
      <alignment horizontal="left"/>
    </xf>
    <xf numFmtId="0" fontId="2" fillId="2" borderId="40" xfId="0" applyFont="1" applyFill="1" applyBorder="1" applyAlignment="1">
      <alignment horizontal="left"/>
    </xf>
    <xf numFmtId="0" fontId="2" fillId="0" borderId="79" xfId="0" applyFont="1" applyBorder="1" applyAlignment="1"/>
    <xf numFmtId="0" fontId="2" fillId="0" borderId="76" xfId="0" applyFont="1" applyBorder="1" applyAlignment="1"/>
    <xf numFmtId="0" fontId="2" fillId="2" borderId="60" xfId="0" applyFont="1" applyFill="1" applyBorder="1" applyAlignment="1">
      <alignment horizontal="left"/>
    </xf>
    <xf numFmtId="0" fontId="2" fillId="2" borderId="22" xfId="0" applyFont="1" applyFill="1" applyBorder="1" applyAlignment="1">
      <alignment horizontal="left"/>
    </xf>
    <xf numFmtId="1" fontId="3" fillId="0" borderId="22" xfId="0" applyNumberFormat="1" applyFont="1" applyBorder="1" applyAlignment="1">
      <alignment vertical="center"/>
    </xf>
    <xf numFmtId="1" fontId="3" fillId="0" borderId="61" xfId="0" applyNumberFormat="1" applyFont="1" applyBorder="1" applyAlignment="1">
      <alignment vertical="center"/>
    </xf>
    <xf numFmtId="0" fontId="16" fillId="0" borderId="118" xfId="0" applyFont="1" applyBorder="1" applyAlignment="1">
      <alignment horizontal="left" vertical="top"/>
    </xf>
    <xf numFmtId="0" fontId="16" fillId="0" borderId="119" xfId="0" applyFont="1" applyBorder="1" applyAlignment="1">
      <alignment horizontal="left" vertical="top"/>
    </xf>
    <xf numFmtId="0" fontId="16" fillId="0" borderId="120" xfId="0" applyFont="1" applyBorder="1" applyAlignment="1">
      <alignment horizontal="left" vertical="top"/>
    </xf>
    <xf numFmtId="1" fontId="14" fillId="5" borderId="139" xfId="0" applyNumberFormat="1" applyFont="1" applyFill="1" applyBorder="1" applyAlignment="1">
      <alignment horizontal="center" vertical="center"/>
    </xf>
    <xf numFmtId="1" fontId="14" fillId="5" borderId="140" xfId="0" applyNumberFormat="1" applyFont="1" applyFill="1" applyBorder="1" applyAlignment="1">
      <alignment horizontal="center" vertical="center"/>
    </xf>
    <xf numFmtId="1" fontId="14" fillId="5" borderId="141" xfId="0" applyNumberFormat="1" applyFont="1" applyFill="1" applyBorder="1" applyAlignment="1">
      <alignment horizontal="center" vertical="center"/>
    </xf>
    <xf numFmtId="1" fontId="14" fillId="5" borderId="142" xfId="0" applyNumberFormat="1" applyFont="1" applyFill="1" applyBorder="1" applyAlignment="1">
      <alignment horizontal="center" vertical="center"/>
    </xf>
    <xf numFmtId="1" fontId="14" fillId="5" borderId="142" xfId="0" applyNumberFormat="1" applyFont="1" applyFill="1" applyBorder="1" applyAlignment="1">
      <alignment horizontal="center" vertical="center" wrapText="1"/>
    </xf>
    <xf numFmtId="1" fontId="14" fillId="5" borderId="143" xfId="0" applyNumberFormat="1" applyFont="1" applyFill="1" applyBorder="1" applyAlignment="1">
      <alignment horizontal="center" vertical="center"/>
    </xf>
    <xf numFmtId="1" fontId="14" fillId="5" borderId="94" xfId="0" applyNumberFormat="1" applyFont="1" applyFill="1" applyBorder="1" applyAlignment="1">
      <alignment horizontal="center" vertical="center"/>
    </xf>
    <xf numFmtId="1" fontId="14" fillId="5" borderId="95" xfId="0" applyNumberFormat="1" applyFont="1" applyFill="1" applyBorder="1" applyAlignment="1">
      <alignment horizontal="center" vertical="center"/>
    </xf>
    <xf numFmtId="1" fontId="14" fillId="5" borderId="144" xfId="0" applyNumberFormat="1" applyFont="1" applyFill="1" applyBorder="1" applyAlignment="1">
      <alignment horizontal="center" vertical="center"/>
    </xf>
    <xf numFmtId="1" fontId="14" fillId="5" borderId="87" xfId="0" applyNumberFormat="1" applyFont="1" applyFill="1" applyBorder="1" applyAlignment="1">
      <alignment horizontal="center" vertical="center"/>
    </xf>
    <xf numFmtId="1" fontId="14" fillId="5" borderId="145" xfId="0" applyNumberFormat="1" applyFont="1" applyFill="1" applyBorder="1" applyAlignment="1">
      <alignment horizontal="center" vertical="center"/>
    </xf>
    <xf numFmtId="1" fontId="14" fillId="5" borderId="146" xfId="0" applyNumberFormat="1" applyFont="1" applyFill="1" applyBorder="1" applyAlignment="1">
      <alignment horizontal="center" vertical="center" wrapText="1"/>
    </xf>
    <xf numFmtId="1" fontId="14" fillId="5" borderId="84" xfId="0" applyNumberFormat="1" applyFont="1" applyFill="1" applyBorder="1" applyAlignment="1">
      <alignment horizontal="center" vertical="center"/>
    </xf>
    <xf numFmtId="1" fontId="14" fillId="5" borderId="53" xfId="0" applyNumberFormat="1" applyFont="1" applyFill="1" applyBorder="1" applyAlignment="1">
      <alignment horizontal="center" vertical="center"/>
    </xf>
    <xf numFmtId="1" fontId="14" fillId="5" borderId="54" xfId="0" applyNumberFormat="1" applyFont="1" applyFill="1" applyBorder="1" applyAlignment="1">
      <alignment horizontal="center" vertical="center"/>
    </xf>
    <xf numFmtId="0" fontId="16" fillId="0" borderId="147" xfId="0" applyFont="1" applyBorder="1" applyAlignment="1">
      <alignment horizontal="left" vertical="top"/>
    </xf>
    <xf numFmtId="0" fontId="2" fillId="0" borderId="148" xfId="0" applyFont="1" applyBorder="1" applyAlignment="1">
      <alignment horizontal="left"/>
    </xf>
    <xf numFmtId="0" fontId="16" fillId="0" borderId="149" xfId="0" applyFont="1" applyBorder="1" applyAlignment="1">
      <alignment horizontal="left" vertical="top"/>
    </xf>
    <xf numFmtId="0" fontId="2" fillId="0" borderId="109" xfId="0" applyFont="1" applyBorder="1" applyAlignment="1">
      <alignment horizontal="left"/>
    </xf>
    <xf numFmtId="0" fontId="17" fillId="0" borderId="0" xfId="0" applyFont="1"/>
    <xf numFmtId="0" fontId="16" fillId="0" borderId="35" xfId="0" applyFont="1" applyBorder="1" applyAlignment="1">
      <alignment horizontal="left" vertical="top"/>
    </xf>
    <xf numFmtId="0" fontId="16" fillId="0" borderId="36" xfId="0" applyFont="1" applyBorder="1" applyAlignment="1">
      <alignment horizontal="left" vertical="top"/>
    </xf>
    <xf numFmtId="0" fontId="16" fillId="0" borderId="11" xfId="0" applyFont="1" applyBorder="1" applyAlignment="1">
      <alignment horizontal="left" vertical="top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150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4" fillId="0" borderId="151" xfId="0" applyFont="1" applyBorder="1" applyAlignment="1">
      <alignment horizontal="center" vertical="center"/>
    </xf>
    <xf numFmtId="0" fontId="2" fillId="0" borderId="125" xfId="0" applyFont="1" applyBorder="1" applyAlignment="1">
      <alignment horizontal="left"/>
    </xf>
    <xf numFmtId="0" fontId="2" fillId="0" borderId="122" xfId="0" applyFont="1" applyBorder="1" applyAlignment="1">
      <alignment horizontal="left"/>
    </xf>
    <xf numFmtId="0" fontId="2" fillId="0" borderId="123" xfId="0" applyFont="1" applyBorder="1" applyAlignment="1">
      <alignment horizontal="left"/>
    </xf>
    <xf numFmtId="2" fontId="3" fillId="0" borderId="92" xfId="0" applyNumberFormat="1" applyFont="1" applyBorder="1" applyAlignment="1">
      <alignment horizontal="center" vertical="center"/>
    </xf>
    <xf numFmtId="1" fontId="3" fillId="0" borderId="127" xfId="0" applyNumberFormat="1" applyFont="1" applyBorder="1" applyAlignment="1">
      <alignment vertical="center"/>
    </xf>
    <xf numFmtId="1" fontId="3" fillId="0" borderId="122" xfId="0" applyNumberFormat="1" applyFont="1" applyBorder="1" applyAlignment="1">
      <alignment vertical="center"/>
    </xf>
    <xf numFmtId="1" fontId="3" fillId="0" borderId="128" xfId="0" applyNumberFormat="1" applyFont="1" applyBorder="1" applyAlignment="1">
      <alignment vertical="center"/>
    </xf>
    <xf numFmtId="0" fontId="14" fillId="0" borderId="152" xfId="0" applyFont="1" applyBorder="1" applyAlignment="1">
      <alignment horizontal="center" vertical="center"/>
    </xf>
    <xf numFmtId="0" fontId="14" fillId="0" borderId="153" xfId="0" applyFont="1" applyBorder="1" applyAlignment="1">
      <alignment horizontal="center" vertical="center"/>
    </xf>
    <xf numFmtId="0" fontId="14" fillId="0" borderId="154" xfId="0" applyFont="1" applyBorder="1" applyAlignment="1">
      <alignment horizontal="center" vertical="center"/>
    </xf>
    <xf numFmtId="1" fontId="14" fillId="5" borderId="155" xfId="0" applyNumberFormat="1" applyFont="1" applyFill="1" applyBorder="1" applyAlignment="1">
      <alignment horizontal="center" vertical="center"/>
    </xf>
    <xf numFmtId="1" fontId="14" fillId="5" borderId="156" xfId="0" applyNumberFormat="1" applyFont="1" applyFill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1" fontId="14" fillId="5" borderId="85" xfId="0" applyNumberFormat="1" applyFont="1" applyFill="1" applyBorder="1" applyAlignment="1">
      <alignment horizontal="center" vertical="center"/>
    </xf>
    <xf numFmtId="1" fontId="14" fillId="5" borderId="157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16" fillId="0" borderId="27" xfId="0" applyFont="1" applyBorder="1" applyAlignment="1">
      <alignment horizontal="left" vertical="top" wrapText="1" shrinkToFit="1"/>
    </xf>
    <xf numFmtId="0" fontId="16" fillId="0" borderId="28" xfId="0" applyFont="1" applyBorder="1" applyAlignment="1">
      <alignment horizontal="left" vertical="top" wrapText="1" shrinkToFit="1"/>
    </xf>
    <xf numFmtId="0" fontId="16" fillId="0" borderId="103" xfId="0" applyFont="1" applyBorder="1" applyAlignment="1">
      <alignment horizontal="left" vertical="top" wrapText="1" shrinkToFit="1"/>
    </xf>
    <xf numFmtId="9" fontId="2" fillId="0" borderId="158" xfId="1" applyFont="1" applyBorder="1" applyAlignment="1">
      <alignment horizontal="center" shrinkToFit="1"/>
    </xf>
    <xf numFmtId="0" fontId="2" fillId="0" borderId="57" xfId="0" applyFont="1" applyBorder="1" applyAlignment="1">
      <alignment horizontal="center" shrinkToFit="1"/>
    </xf>
    <xf numFmtId="0" fontId="2" fillId="0" borderId="58" xfId="0" applyFont="1" applyBorder="1" applyAlignment="1">
      <alignment horizontal="center" shrinkToFit="1"/>
    </xf>
    <xf numFmtId="165" fontId="7" fillId="0" borderId="56" xfId="0" applyNumberFormat="1" applyFont="1" applyBorder="1" applyAlignment="1">
      <alignment horizontal="center" shrinkToFit="1"/>
    </xf>
    <xf numFmtId="165" fontId="2" fillId="0" borderId="158" xfId="0" applyNumberFormat="1" applyFont="1" applyBorder="1" applyAlignment="1">
      <alignment horizontal="center" shrinkToFit="1"/>
    </xf>
    <xf numFmtId="1" fontId="3" fillId="0" borderId="89" xfId="0" applyNumberFormat="1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left" vertical="top" wrapText="1" shrinkToFit="1"/>
    </xf>
    <xf numFmtId="0" fontId="16" fillId="0" borderId="0" xfId="0" applyFont="1" applyBorder="1" applyAlignment="1">
      <alignment horizontal="left" vertical="top" wrapText="1" shrinkToFit="1"/>
    </xf>
    <xf numFmtId="0" fontId="16" fillId="0" borderId="106" xfId="0" applyFont="1" applyBorder="1" applyAlignment="1">
      <alignment horizontal="left" vertical="top" wrapText="1" shrinkToFit="1"/>
    </xf>
    <xf numFmtId="9" fontId="2" fillId="0" borderId="25" xfId="1" applyFont="1" applyBorder="1" applyAlignment="1">
      <alignment horizontal="center" shrinkToFit="1"/>
    </xf>
    <xf numFmtId="0" fontId="2" fillId="0" borderId="41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165" fontId="7" fillId="0" borderId="22" xfId="0" applyNumberFormat="1" applyFont="1" applyBorder="1" applyAlignment="1">
      <alignment horizontal="center" shrinkToFit="1"/>
    </xf>
    <xf numFmtId="165" fontId="2" fillId="0" borderId="25" xfId="0" applyNumberFormat="1" applyFont="1" applyBorder="1" applyAlignment="1">
      <alignment horizontal="center" shrinkToFit="1"/>
    </xf>
    <xf numFmtId="1" fontId="3" fillId="0" borderId="61" xfId="0" applyNumberFormat="1" applyFont="1" applyBorder="1" applyAlignment="1">
      <alignment horizontal="center" vertical="center" shrinkToFit="1"/>
    </xf>
    <xf numFmtId="0" fontId="2" fillId="0" borderId="124" xfId="0" applyFont="1" applyBorder="1" applyAlignment="1">
      <alignment horizontal="center" shrinkToFit="1"/>
    </xf>
    <xf numFmtId="0" fontId="2" fillId="0" borderId="46" xfId="0" applyFont="1" applyBorder="1" applyAlignment="1">
      <alignment horizontal="center" shrinkToFit="1"/>
    </xf>
    <xf numFmtId="165" fontId="7" fillId="0" borderId="25" xfId="0" applyNumberFormat="1" applyFont="1" applyBorder="1" applyAlignment="1">
      <alignment horizontal="center" shrinkToFit="1"/>
    </xf>
    <xf numFmtId="1" fontId="3" fillId="0" borderId="91" xfId="0" applyNumberFormat="1" applyFont="1" applyBorder="1" applyAlignment="1">
      <alignment horizontal="center" vertical="center" shrinkToFit="1"/>
    </xf>
    <xf numFmtId="0" fontId="2" fillId="0" borderId="159" xfId="0" applyFont="1" applyBorder="1" applyAlignment="1">
      <alignment horizontal="left" vertical="center" indent="1"/>
    </xf>
    <xf numFmtId="0" fontId="2" fillId="0" borderId="94" xfId="0" applyFont="1" applyBorder="1" applyAlignment="1">
      <alignment horizontal="left" vertical="center" indent="1"/>
    </xf>
    <xf numFmtId="0" fontId="2" fillId="0" borderId="155" xfId="0" applyFont="1" applyBorder="1" applyAlignment="1">
      <alignment horizontal="left" vertical="center" indent="1"/>
    </xf>
    <xf numFmtId="0" fontId="2" fillId="0" borderId="160" xfId="0" applyFont="1" applyBorder="1" applyAlignment="1">
      <alignment horizontal="center" shrinkToFit="1"/>
    </xf>
    <xf numFmtId="0" fontId="2" fillId="0" borderId="160" xfId="0" applyFont="1" applyBorder="1" applyAlignment="1">
      <alignment horizontal="center" shrinkToFit="1"/>
    </xf>
    <xf numFmtId="0" fontId="2" fillId="0" borderId="143" xfId="0" applyFont="1" applyBorder="1" applyAlignment="1">
      <alignment horizontal="center" shrinkToFit="1"/>
    </xf>
    <xf numFmtId="0" fontId="2" fillId="0" borderId="155" xfId="0" applyFont="1" applyBorder="1" applyAlignment="1">
      <alignment horizontal="center" shrinkToFit="1"/>
    </xf>
    <xf numFmtId="0" fontId="7" fillId="0" borderId="160" xfId="0" applyFont="1" applyBorder="1" applyAlignment="1">
      <alignment horizontal="center" shrinkToFit="1"/>
    </xf>
    <xf numFmtId="0" fontId="2" fillId="0" borderId="161" xfId="0" applyFont="1" applyBorder="1" applyAlignment="1">
      <alignment horizontal="center" shrinkToFit="1"/>
    </xf>
    <xf numFmtId="0" fontId="2" fillId="0" borderId="35" xfId="0" applyFont="1" applyBorder="1" applyAlignment="1">
      <alignment horizontal="left" vertical="center" indent="1"/>
    </xf>
    <xf numFmtId="0" fontId="2" fillId="0" borderId="36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 indent="1"/>
    </xf>
    <xf numFmtId="0" fontId="2" fillId="0" borderId="162" xfId="0" applyFont="1" applyBorder="1" applyAlignment="1">
      <alignment horizontal="center" shrinkToFit="1"/>
    </xf>
    <xf numFmtId="0" fontId="2" fillId="0" borderId="162" xfId="0" applyFont="1" applyBorder="1" applyAlignment="1">
      <alignment horizontal="center" shrinkToFit="1"/>
    </xf>
    <xf numFmtId="0" fontId="2" fillId="0" borderId="10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7" fillId="0" borderId="162" xfId="0" applyFont="1" applyBorder="1" applyAlignment="1">
      <alignment horizontal="center" shrinkToFit="1"/>
    </xf>
    <xf numFmtId="0" fontId="2" fillId="0" borderId="163" xfId="0" applyFont="1" applyBorder="1" applyAlignment="1">
      <alignment horizontal="center" shrinkToFit="1"/>
    </xf>
    <xf numFmtId="0" fontId="2" fillId="0" borderId="144" xfId="0" applyFont="1" applyBorder="1" applyAlignment="1">
      <alignment horizontal="centerContinuous"/>
    </xf>
    <xf numFmtId="0" fontId="2" fillId="0" borderId="53" xfId="0" applyFont="1" applyBorder="1" applyAlignment="1">
      <alignment horizontal="centerContinuous"/>
    </xf>
    <xf numFmtId="0" fontId="2" fillId="0" borderId="53" xfId="0" applyFont="1" applyBorder="1" applyAlignment="1">
      <alignment horizontal="centerContinuous" shrinkToFit="1"/>
    </xf>
    <xf numFmtId="1" fontId="14" fillId="5" borderId="54" xfId="0" applyNumberFormat="1" applyFont="1" applyFill="1" applyBorder="1" applyAlignment="1">
      <alignment horizontal="centerContinuous" vertical="center" shrinkToFit="1"/>
    </xf>
    <xf numFmtId="0" fontId="2" fillId="0" borderId="31" xfId="0" applyFont="1" applyBorder="1" applyAlignment="1"/>
    <xf numFmtId="1" fontId="18" fillId="0" borderId="0" xfId="0" applyNumberFormat="1" applyFont="1" applyBorder="1" applyAlignment="1">
      <alignment horizontal="center" vertical="center" wrapText="1"/>
    </xf>
    <xf numFmtId="167" fontId="3" fillId="0" borderId="0" xfId="1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6" fillId="0" borderId="135" xfId="0" applyFont="1" applyBorder="1" applyAlignment="1">
      <alignment horizontal="left"/>
    </xf>
    <xf numFmtId="0" fontId="16" fillId="0" borderId="136" xfId="0" applyFont="1" applyBorder="1" applyAlignment="1">
      <alignment horizontal="left"/>
    </xf>
    <xf numFmtId="0" fontId="16" fillId="0" borderId="58" xfId="0" applyFont="1" applyBorder="1" applyAlignment="1">
      <alignment horizontal="left"/>
    </xf>
    <xf numFmtId="165" fontId="2" fillId="0" borderId="56" xfId="0" applyNumberFormat="1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56" xfId="0" applyFont="1" applyBorder="1" applyAlignment="1">
      <alignment horizontal="center" shrinkToFit="1"/>
    </xf>
    <xf numFmtId="0" fontId="2" fillId="0" borderId="10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left"/>
    </xf>
    <xf numFmtId="0" fontId="16" fillId="0" borderId="39" xfId="0" applyFont="1" applyBorder="1" applyAlignment="1">
      <alignment horizontal="left"/>
    </xf>
    <xf numFmtId="0" fontId="16" fillId="0" borderId="40" xfId="0" applyFont="1" applyBorder="1" applyAlignment="1">
      <alignment horizontal="left"/>
    </xf>
    <xf numFmtId="165" fontId="2" fillId="0" borderId="22" xfId="0" applyNumberFormat="1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10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6" fillId="0" borderId="164" xfId="0" applyFont="1" applyBorder="1" applyAlignment="1">
      <alignment horizontal="left"/>
    </xf>
    <xf numFmtId="0" fontId="16" fillId="0" borderId="165" xfId="0" applyFont="1" applyBorder="1" applyAlignment="1">
      <alignment horizontal="left"/>
    </xf>
    <xf numFmtId="0" fontId="16" fillId="0" borderId="166" xfId="0" applyFont="1" applyBorder="1" applyAlignment="1">
      <alignment horizontal="left"/>
    </xf>
    <xf numFmtId="165" fontId="2" fillId="0" borderId="167" xfId="0" applyNumberFormat="1" applyFont="1" applyBorder="1" applyAlignment="1">
      <alignment horizontal="center" shrinkToFit="1"/>
    </xf>
    <xf numFmtId="0" fontId="2" fillId="0" borderId="167" xfId="0" applyFont="1" applyBorder="1" applyAlignment="1">
      <alignment horizontal="center" shrinkToFit="1"/>
    </xf>
    <xf numFmtId="0" fontId="2" fillId="0" borderId="167" xfId="0" applyFont="1" applyBorder="1" applyAlignment="1">
      <alignment horizontal="center" shrinkToFit="1"/>
    </xf>
    <xf numFmtId="0" fontId="2" fillId="0" borderId="168" xfId="0" applyFont="1" applyBorder="1" applyAlignment="1">
      <alignment horizontal="center" vertical="center" wrapText="1"/>
    </xf>
    <xf numFmtId="0" fontId="2" fillId="0" borderId="169" xfId="0" applyFont="1" applyBorder="1" applyAlignment="1">
      <alignment horizontal="center" vertical="center" wrapText="1"/>
    </xf>
    <xf numFmtId="0" fontId="16" fillId="0" borderId="170" xfId="0" applyFont="1" applyBorder="1" applyAlignment="1">
      <alignment horizontal="left"/>
    </xf>
    <xf numFmtId="0" fontId="16" fillId="0" borderId="171" xfId="0" applyFont="1" applyBorder="1" applyAlignment="1">
      <alignment horizontal="left"/>
    </xf>
    <xf numFmtId="0" fontId="16" fillId="0" borderId="172" xfId="0" applyFont="1" applyBorder="1" applyAlignment="1">
      <alignment horizontal="left"/>
    </xf>
    <xf numFmtId="165" fontId="2" fillId="0" borderId="173" xfId="0" applyNumberFormat="1" applyFont="1" applyBorder="1" applyAlignment="1">
      <alignment horizontal="center" shrinkToFit="1"/>
    </xf>
    <xf numFmtId="0" fontId="2" fillId="0" borderId="173" xfId="0" applyFont="1" applyBorder="1" applyAlignment="1">
      <alignment horizontal="center" shrinkToFit="1"/>
    </xf>
    <xf numFmtId="0" fontId="2" fillId="0" borderId="173" xfId="0" applyFont="1" applyBorder="1" applyAlignment="1">
      <alignment horizontal="center" shrinkToFit="1"/>
    </xf>
    <xf numFmtId="0" fontId="2" fillId="0" borderId="174" xfId="0" applyFont="1" applyBorder="1" applyAlignment="1">
      <alignment horizontal="center" vertical="center" wrapText="1"/>
    </xf>
    <xf numFmtId="0" fontId="2" fillId="0" borderId="175" xfId="0" applyFont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165" fontId="2" fillId="0" borderId="92" xfId="0" applyNumberFormat="1" applyFont="1" applyBorder="1" applyAlignment="1">
      <alignment horizontal="center" shrinkToFit="1"/>
    </xf>
    <xf numFmtId="0" fontId="2" fillId="0" borderId="92" xfId="0" applyFont="1" applyBorder="1" applyAlignment="1">
      <alignment horizontal="center" shrinkToFit="1"/>
    </xf>
    <xf numFmtId="0" fontId="2" fillId="0" borderId="92" xfId="0" applyFont="1" applyBorder="1" applyAlignment="1">
      <alignment horizontal="center" shrinkToFit="1"/>
    </xf>
    <xf numFmtId="0" fontId="2" fillId="0" borderId="176" xfId="0" applyFont="1" applyBorder="1" applyAlignment="1">
      <alignment horizontal="center" vertical="center" wrapText="1"/>
    </xf>
    <xf numFmtId="0" fontId="2" fillId="0" borderId="120" xfId="0" applyFont="1" applyBorder="1" applyAlignment="1">
      <alignment horizontal="center" vertical="center" wrapText="1"/>
    </xf>
    <xf numFmtId="0" fontId="4" fillId="0" borderId="159" xfId="0" applyNumberFormat="1" applyFont="1" applyBorder="1" applyAlignment="1">
      <alignment horizontal="left" vertical="center"/>
    </xf>
    <xf numFmtId="0" fontId="4" fillId="0" borderId="94" xfId="0" applyNumberFormat="1" applyFont="1" applyBorder="1" applyAlignment="1">
      <alignment horizontal="left" vertical="center"/>
    </xf>
    <xf numFmtId="0" fontId="4" fillId="0" borderId="98" xfId="0" applyNumberFormat="1" applyFont="1" applyBorder="1" applyAlignment="1">
      <alignment horizontal="left" vertical="center"/>
    </xf>
    <xf numFmtId="0" fontId="4" fillId="0" borderId="106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52" xfId="0" applyNumberFormat="1" applyFont="1" applyBorder="1" applyAlignment="1">
      <alignment horizontal="left" vertical="center"/>
    </xf>
    <xf numFmtId="0" fontId="4" fillId="0" borderId="53" xfId="0" applyNumberFormat="1" applyFont="1" applyBorder="1" applyAlignment="1">
      <alignment horizontal="left" vertical="center"/>
    </xf>
    <xf numFmtId="0" fontId="4" fillId="0" borderId="102" xfId="0" applyNumberFormat="1" applyFont="1" applyBorder="1" applyAlignment="1">
      <alignment horizontal="left" vertical="center"/>
    </xf>
    <xf numFmtId="0" fontId="4" fillId="0" borderId="10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101" xfId="0" applyFont="1" applyBorder="1" applyAlignment="1">
      <alignment horizontal="center" vertical="center"/>
    </xf>
    <xf numFmtId="0" fontId="4" fillId="0" borderId="10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2" fillId="0" borderId="0" xfId="0" applyFont="1" applyFill="1"/>
    <xf numFmtId="1" fontId="19" fillId="0" borderId="55" xfId="0" applyNumberFormat="1" applyFont="1" applyBorder="1" applyAlignment="1">
      <alignment horizontal="center" vertical="center" wrapText="1"/>
    </xf>
    <xf numFmtId="167" fontId="3" fillId="0" borderId="56" xfId="1" applyNumberFormat="1" applyFont="1" applyBorder="1" applyAlignment="1">
      <alignment horizontal="center" vertical="center" wrapText="1"/>
    </xf>
    <xf numFmtId="167" fontId="3" fillId="0" borderId="68" xfId="1" applyNumberFormat="1" applyFont="1" applyBorder="1" applyAlignment="1">
      <alignment horizontal="center" vertical="center" wrapText="1"/>
    </xf>
    <xf numFmtId="1" fontId="7" fillId="0" borderId="58" xfId="0" applyNumberFormat="1" applyFont="1" applyBorder="1" applyAlignment="1">
      <alignment horizontal="center" vertical="center" wrapText="1"/>
    </xf>
    <xf numFmtId="1" fontId="7" fillId="0" borderId="56" xfId="0" applyNumberFormat="1" applyFont="1" applyBorder="1" applyAlignment="1">
      <alignment horizontal="center" vertical="center" wrapText="1"/>
    </xf>
    <xf numFmtId="1" fontId="7" fillId="0" borderId="68" xfId="0" applyNumberFormat="1" applyFont="1" applyBorder="1" applyAlignment="1">
      <alignment horizontal="center" vertical="center" wrapText="1"/>
    </xf>
    <xf numFmtId="165" fontId="7" fillId="0" borderId="58" xfId="0" applyNumberFormat="1" applyFont="1" applyBorder="1" applyAlignment="1">
      <alignment horizontal="center" vertical="center" wrapText="1"/>
    </xf>
    <xf numFmtId="165" fontId="7" fillId="0" borderId="57" xfId="0" applyNumberFormat="1" applyFont="1" applyBorder="1" applyAlignment="1">
      <alignment horizontal="center" vertical="center" wrapText="1"/>
    </xf>
    <xf numFmtId="165" fontId="7" fillId="0" borderId="67" xfId="0" applyNumberFormat="1" applyFont="1" applyBorder="1" applyAlignment="1">
      <alignment horizontal="center" vertical="center" wrapText="1"/>
    </xf>
    <xf numFmtId="0" fontId="7" fillId="0" borderId="136" xfId="0" applyFont="1" applyBorder="1" applyAlignment="1">
      <alignment horizontal="left" vertical="center" wrapText="1"/>
    </xf>
    <xf numFmtId="0" fontId="7" fillId="0" borderId="59" xfId="0" applyFont="1" applyBorder="1" applyAlignment="1">
      <alignment horizontal="left" vertical="center"/>
    </xf>
    <xf numFmtId="1" fontId="19" fillId="0" borderId="177" xfId="0" applyNumberFormat="1" applyFont="1" applyFill="1" applyBorder="1" applyAlignment="1">
      <alignment horizontal="center" vertical="center" wrapText="1"/>
    </xf>
    <xf numFmtId="167" fontId="3" fillId="0" borderId="13" xfId="1" applyNumberFormat="1" applyFont="1" applyFill="1" applyBorder="1" applyAlignment="1">
      <alignment horizontal="center" vertical="center" wrapText="1"/>
    </xf>
    <xf numFmtId="167" fontId="3" fillId="0" borderId="23" xfId="1" applyNumberFormat="1" applyFont="1" applyFill="1" applyBorder="1" applyAlignment="1">
      <alignment horizontal="center" vertical="center" wrapText="1"/>
    </xf>
    <xf numFmtId="1" fontId="7" fillId="0" borderId="47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7" fillId="0" borderId="23" xfId="0" applyNumberFormat="1" applyFont="1" applyFill="1" applyBorder="1" applyAlignment="1">
      <alignment horizontal="center" vertical="center" wrapText="1"/>
    </xf>
    <xf numFmtId="165" fontId="7" fillId="0" borderId="47" xfId="0" applyNumberFormat="1" applyFont="1" applyFill="1" applyBorder="1" applyAlignment="1">
      <alignment horizontal="center" vertical="center" wrapText="1"/>
    </xf>
    <xf numFmtId="165" fontId="7" fillId="0" borderId="111" xfId="0" applyNumberFormat="1" applyFont="1" applyFill="1" applyBorder="1" applyAlignment="1">
      <alignment horizontal="center" vertical="center" wrapText="1"/>
    </xf>
    <xf numFmtId="165" fontId="7" fillId="0" borderId="178" xfId="0" applyNumberFormat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left" vertical="center" wrapText="1"/>
    </xf>
    <xf numFmtId="0" fontId="7" fillId="0" borderId="112" xfId="0" applyFont="1" applyFill="1" applyBorder="1" applyAlignment="1">
      <alignment horizontal="left" vertical="center"/>
    </xf>
    <xf numFmtId="1" fontId="19" fillId="0" borderId="60" xfId="0" applyNumberFormat="1" applyFont="1" applyFill="1" applyBorder="1" applyAlignment="1">
      <alignment horizontal="center" vertical="center" wrapText="1"/>
    </xf>
    <xf numFmtId="167" fontId="3" fillId="0" borderId="22" xfId="1" applyNumberFormat="1" applyFont="1" applyFill="1" applyBorder="1" applyAlignment="1">
      <alignment horizontal="center" vertical="center" wrapText="1"/>
    </xf>
    <xf numFmtId="167" fontId="3" fillId="0" borderId="15" xfId="1" applyNumberFormat="1" applyFont="1" applyFill="1" applyBorder="1" applyAlignment="1">
      <alignment horizontal="center" vertical="center" wrapText="1"/>
    </xf>
    <xf numFmtId="1" fontId="7" fillId="0" borderId="40" xfId="0" applyNumberFormat="1" applyFont="1" applyFill="1" applyBorder="1" applyAlignment="1">
      <alignment horizontal="center" vertical="center" wrapText="1"/>
    </xf>
    <xf numFmtId="1" fontId="7" fillId="0" borderId="22" xfId="0" applyNumberFormat="1" applyFont="1" applyFill="1" applyBorder="1" applyAlignment="1">
      <alignment horizontal="center" vertical="center" wrapText="1"/>
    </xf>
    <xf numFmtId="1" fontId="7" fillId="0" borderId="15" xfId="0" applyNumberFormat="1" applyFont="1" applyFill="1" applyBorder="1" applyAlignment="1">
      <alignment horizontal="center" vertical="center" wrapText="1"/>
    </xf>
    <xf numFmtId="165" fontId="7" fillId="0" borderId="40" xfId="0" applyNumberFormat="1" applyFont="1" applyFill="1" applyBorder="1" applyAlignment="1">
      <alignment horizontal="center" vertical="center" wrapText="1"/>
    </xf>
    <xf numFmtId="165" fontId="7" fillId="0" borderId="41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left" vertical="center" wrapText="1"/>
    </xf>
    <xf numFmtId="0" fontId="7" fillId="0" borderId="42" xfId="0" applyFont="1" applyFill="1" applyBorder="1" applyAlignment="1">
      <alignment horizontal="left" vertical="center"/>
    </xf>
    <xf numFmtId="1" fontId="19" fillId="0" borderId="60" xfId="0" applyNumberFormat="1" applyFont="1" applyBorder="1" applyAlignment="1">
      <alignment horizontal="center" vertical="center" wrapText="1"/>
    </xf>
    <xf numFmtId="167" fontId="3" fillId="0" borderId="22" xfId="1" applyNumberFormat="1" applyFont="1" applyBorder="1" applyAlignment="1">
      <alignment horizontal="center" vertical="center" wrapText="1"/>
    </xf>
    <xf numFmtId="167" fontId="3" fillId="0" borderId="15" xfId="1" applyNumberFormat="1" applyFont="1" applyBorder="1" applyAlignment="1">
      <alignment horizontal="center" vertical="center" wrapText="1"/>
    </xf>
    <xf numFmtId="1" fontId="7" fillId="0" borderId="40" xfId="0" applyNumberFormat="1" applyFont="1" applyBorder="1" applyAlignment="1">
      <alignment horizontal="center" vertical="center" wrapText="1"/>
    </xf>
    <xf numFmtId="1" fontId="7" fillId="0" borderId="22" xfId="0" applyNumberFormat="1" applyFont="1" applyBorder="1" applyAlignment="1">
      <alignment horizontal="center" vertical="center" wrapText="1"/>
    </xf>
    <xf numFmtId="1" fontId="7" fillId="0" borderId="15" xfId="0" applyNumberFormat="1" applyFont="1" applyBorder="1" applyAlignment="1">
      <alignment horizontal="center" vertical="center" wrapText="1"/>
    </xf>
    <xf numFmtId="165" fontId="7" fillId="0" borderId="40" xfId="0" applyNumberFormat="1" applyFont="1" applyBorder="1" applyAlignment="1">
      <alignment horizontal="center" vertical="center" wrapText="1"/>
    </xf>
    <xf numFmtId="165" fontId="7" fillId="0" borderId="41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/>
    </xf>
    <xf numFmtId="1" fontId="19" fillId="0" borderId="62" xfId="0" applyNumberFormat="1" applyFont="1" applyBorder="1" applyAlignment="1">
      <alignment horizontal="center" vertical="center" wrapText="1"/>
    </xf>
    <xf numFmtId="167" fontId="3" fillId="0" borderId="25" xfId="1" applyNumberFormat="1" applyFont="1" applyBorder="1" applyAlignment="1">
      <alignment horizontal="center" vertical="center" wrapText="1"/>
    </xf>
    <xf numFmtId="167" fontId="3" fillId="0" borderId="126" xfId="1" applyNumberFormat="1" applyFont="1" applyBorder="1" applyAlignment="1">
      <alignment horizontal="center" vertical="center" wrapText="1"/>
    </xf>
    <xf numFmtId="1" fontId="7" fillId="0" borderId="46" xfId="0" applyNumberFormat="1" applyFont="1" applyBorder="1" applyAlignment="1">
      <alignment horizontal="center" vertical="center" wrapText="1"/>
    </xf>
    <xf numFmtId="1" fontId="7" fillId="0" borderId="25" xfId="0" applyNumberFormat="1" applyFont="1" applyBorder="1" applyAlignment="1">
      <alignment horizontal="center" vertical="center" wrapText="1"/>
    </xf>
    <xf numFmtId="1" fontId="7" fillId="0" borderId="126" xfId="0" applyNumberFormat="1" applyFont="1" applyBorder="1" applyAlignment="1">
      <alignment horizontal="center" vertical="center" wrapText="1"/>
    </xf>
    <xf numFmtId="165" fontId="7" fillId="0" borderId="46" xfId="0" applyNumberFormat="1" applyFont="1" applyBorder="1" applyAlignment="1">
      <alignment horizontal="center" vertical="center" wrapText="1"/>
    </xf>
    <xf numFmtId="165" fontId="7" fillId="0" borderId="124" xfId="0" applyNumberFormat="1" applyFont="1" applyBorder="1" applyAlignment="1">
      <alignment horizontal="center" vertical="center" wrapText="1"/>
    </xf>
    <xf numFmtId="165" fontId="7" fillId="0" borderId="5" xfId="0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left" vertical="center" wrapText="1"/>
    </xf>
    <xf numFmtId="0" fontId="7" fillId="0" borderId="51" xfId="0" applyFont="1" applyBorder="1" applyAlignment="1">
      <alignment horizontal="left" vertical="center"/>
    </xf>
    <xf numFmtId="0" fontId="20" fillId="0" borderId="152" xfId="0" applyFont="1" applyBorder="1" applyAlignment="1">
      <alignment horizontal="center" vertical="center" wrapText="1"/>
    </xf>
    <xf numFmtId="0" fontId="9" fillId="0" borderId="179" xfId="0" applyFont="1" applyBorder="1" applyAlignment="1">
      <alignment horizontal="center" vertical="center" wrapText="1"/>
    </xf>
    <xf numFmtId="9" fontId="9" fillId="0" borderId="180" xfId="1" applyFont="1" applyBorder="1" applyAlignment="1">
      <alignment horizontal="centerContinuous" vertical="center" wrapText="1"/>
    </xf>
    <xf numFmtId="0" fontId="8" fillId="0" borderId="153" xfId="0" applyFont="1" applyBorder="1" applyAlignment="1">
      <alignment horizontal="center" vertical="center" wrapText="1"/>
    </xf>
    <xf numFmtId="0" fontId="8" fillId="0" borderId="179" xfId="0" applyFont="1" applyBorder="1" applyAlignment="1">
      <alignment horizontal="center" vertical="center" wrapText="1"/>
    </xf>
    <xf numFmtId="0" fontId="8" fillId="0" borderId="180" xfId="0" applyFont="1" applyBorder="1" applyAlignment="1">
      <alignment horizontal="centerContinuous" vertical="center" wrapText="1"/>
    </xf>
    <xf numFmtId="0" fontId="8" fillId="0" borderId="181" xfId="0" applyFont="1" applyBorder="1" applyAlignment="1">
      <alignment horizontal="center" vertical="center" wrapText="1"/>
    </xf>
    <xf numFmtId="0" fontId="8" fillId="0" borderId="182" xfId="0" applyFont="1" applyBorder="1" applyAlignment="1">
      <alignment horizontal="center" vertical="center" wrapText="1"/>
    </xf>
    <xf numFmtId="0" fontId="8" fillId="0" borderId="143" xfId="0" applyFont="1" applyBorder="1" applyAlignment="1">
      <alignment horizontal="left" vertical="center" wrapText="1"/>
    </xf>
    <xf numFmtId="0" fontId="8" fillId="0" borderId="94" xfId="0" applyFont="1" applyBorder="1" applyAlignment="1">
      <alignment horizontal="left" vertical="center" wrapText="1"/>
    </xf>
    <xf numFmtId="0" fontId="8" fillId="0" borderId="95" xfId="0" applyFont="1" applyBorder="1" applyAlignment="1">
      <alignment horizontal="left" vertical="center" wrapText="1"/>
    </xf>
    <xf numFmtId="0" fontId="4" fillId="0" borderId="183" xfId="0" applyFont="1" applyBorder="1" applyAlignment="1">
      <alignment horizontal="centerContinuous" vertical="center"/>
    </xf>
    <xf numFmtId="0" fontId="8" fillId="0" borderId="184" xfId="0" applyFont="1" applyBorder="1" applyAlignment="1">
      <alignment horizontal="centerContinuous" vertical="center"/>
    </xf>
    <xf numFmtId="0" fontId="8" fillId="0" borderId="185" xfId="0" applyFont="1" applyBorder="1" applyAlignment="1">
      <alignment horizontal="centerContinuous" vertical="center"/>
    </xf>
    <xf numFmtId="0" fontId="8" fillId="0" borderId="85" xfId="0" applyFont="1" applyBorder="1" applyAlignment="1">
      <alignment horizontal="centerContinuous" vertical="center"/>
    </xf>
    <xf numFmtId="0" fontId="8" fillId="0" borderId="83" xfId="0" applyFont="1" applyBorder="1" applyAlignment="1">
      <alignment horizontal="centerContinuous" vertical="center"/>
    </xf>
    <xf numFmtId="0" fontId="8" fillId="0" borderId="53" xfId="0" applyFont="1" applyBorder="1" applyAlignment="1">
      <alignment horizontal="centerContinuous" vertical="center"/>
    </xf>
    <xf numFmtId="0" fontId="8" fillId="0" borderId="54" xfId="0" applyFont="1" applyBorder="1" applyAlignment="1">
      <alignment horizontal="centerContinuous"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/>
    <xf numFmtId="0" fontId="21" fillId="0" borderId="31" xfId="0" applyFont="1" applyBorder="1" applyAlignment="1">
      <alignment horizontal="left"/>
    </xf>
    <xf numFmtId="1" fontId="7" fillId="0" borderId="186" xfId="0" applyNumberFormat="1" applyFont="1" applyBorder="1" applyAlignment="1">
      <alignment horizontal="center" vertical="center" wrapText="1"/>
    </xf>
    <xf numFmtId="0" fontId="7" fillId="0" borderId="31" xfId="0" applyFont="1" applyBorder="1" applyAlignment="1">
      <alignment horizontal="right" indent="1"/>
    </xf>
    <xf numFmtId="1" fontId="7" fillId="0" borderId="187" xfId="0" applyNumberFormat="1" applyFont="1" applyBorder="1" applyAlignment="1">
      <alignment horizontal="center" vertical="center" wrapText="1"/>
    </xf>
    <xf numFmtId="0" fontId="7" fillId="0" borderId="52" xfId="0" applyFont="1" applyBorder="1" applyAlignment="1">
      <alignment horizontal="right" indent="1"/>
    </xf>
    <xf numFmtId="0" fontId="7" fillId="0" borderId="0" xfId="0" applyFont="1" applyAlignment="1">
      <alignment horizontal="center" vertical="center" wrapText="1"/>
    </xf>
    <xf numFmtId="165" fontId="7" fillId="0" borderId="55" xfId="0" applyNumberFormat="1" applyFont="1" applyFill="1" applyBorder="1" applyAlignment="1">
      <alignment horizontal="center" vertical="center" wrapText="1"/>
    </xf>
    <xf numFmtId="165" fontId="7" fillId="0" borderId="56" xfId="0" applyNumberFormat="1" applyFont="1" applyFill="1" applyBorder="1" applyAlignment="1">
      <alignment horizontal="center" vertical="center" wrapText="1"/>
    </xf>
    <xf numFmtId="1" fontId="22" fillId="0" borderId="13" xfId="0" applyNumberFormat="1" applyFont="1" applyFill="1" applyBorder="1" applyAlignment="1">
      <alignment horizontal="center" vertical="center" wrapText="1"/>
    </xf>
    <xf numFmtId="165" fontId="7" fillId="0" borderId="67" xfId="0" applyNumberFormat="1" applyFont="1" applyFill="1" applyBorder="1" applyAlignment="1">
      <alignment horizontal="center" vertical="center" wrapText="1"/>
    </xf>
    <xf numFmtId="1" fontId="22" fillId="0" borderId="188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 wrapText="1"/>
    </xf>
    <xf numFmtId="165" fontId="2" fillId="0" borderId="58" xfId="0" applyNumberFormat="1" applyFont="1" applyFill="1" applyBorder="1" applyAlignment="1">
      <alignment horizontal="center" vertical="center" wrapText="1"/>
    </xf>
    <xf numFmtId="165" fontId="2" fillId="0" borderId="56" xfId="0" applyNumberFormat="1" applyFont="1" applyFill="1" applyBorder="1" applyAlignment="1">
      <alignment horizontal="center" vertical="center" wrapText="1"/>
    </xf>
    <xf numFmtId="165" fontId="3" fillId="0" borderId="56" xfId="0" applyNumberFormat="1" applyFont="1" applyFill="1" applyBorder="1" applyAlignment="1">
      <alignment horizontal="center" vertical="center" wrapText="1"/>
    </xf>
    <xf numFmtId="1" fontId="3" fillId="0" borderId="189" xfId="0" applyNumberFormat="1" applyFont="1" applyFill="1" applyBorder="1" applyAlignment="1">
      <alignment horizontal="center" vertical="center" wrapText="1"/>
    </xf>
    <xf numFmtId="2" fontId="7" fillId="0" borderId="136" xfId="0" applyNumberFormat="1" applyFont="1" applyFill="1" applyBorder="1" applyAlignment="1">
      <alignment horizontal="center" vertical="center" wrapText="1"/>
    </xf>
    <xf numFmtId="0" fontId="2" fillId="0" borderId="136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/>
    </xf>
    <xf numFmtId="165" fontId="7" fillId="0" borderId="60" xfId="0" applyNumberFormat="1" applyFont="1" applyFill="1" applyBorder="1" applyAlignment="1">
      <alignment horizontal="center" vertical="center" wrapText="1"/>
    </xf>
    <xf numFmtId="165" fontId="7" fillId="5" borderId="22" xfId="0" applyNumberFormat="1" applyFont="1" applyFill="1" applyBorder="1" applyAlignment="1">
      <alignment horizontal="center" vertical="center" wrapText="1"/>
    </xf>
    <xf numFmtId="1" fontId="7" fillId="0" borderId="41" xfId="0" applyNumberFormat="1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165" fontId="2" fillId="0" borderId="40" xfId="0" applyNumberFormat="1" applyFont="1" applyFill="1" applyBorder="1" applyAlignment="1">
      <alignment horizontal="center" vertical="center" wrapText="1"/>
    </xf>
    <xf numFmtId="165" fontId="2" fillId="5" borderId="22" xfId="0" applyNumberFormat="1" applyFont="1" applyFill="1" applyBorder="1" applyAlignment="1">
      <alignment horizontal="center" vertical="center" wrapText="1"/>
    </xf>
    <xf numFmtId="165" fontId="7" fillId="0" borderId="22" xfId="0" applyNumberFormat="1" applyFont="1" applyFill="1" applyBorder="1" applyAlignment="1">
      <alignment horizontal="center" vertical="center" wrapText="1"/>
    </xf>
    <xf numFmtId="165" fontId="3" fillId="0" borderId="22" xfId="0" applyNumberFormat="1" applyFont="1" applyFill="1" applyBorder="1" applyAlignment="1">
      <alignment horizontal="center" vertical="center" wrapText="1"/>
    </xf>
    <xf numFmtId="2" fontId="7" fillId="0" borderId="39" xfId="0" applyNumberFormat="1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/>
    </xf>
    <xf numFmtId="165" fontId="7" fillId="5" borderId="25" xfId="0" applyNumberFormat="1" applyFont="1" applyFill="1" applyBorder="1" applyAlignment="1">
      <alignment horizontal="center" vertical="center" wrapText="1"/>
    </xf>
    <xf numFmtId="165" fontId="2" fillId="5" borderId="25" xfId="0" applyNumberFormat="1" applyFont="1" applyFill="1" applyBorder="1" applyAlignment="1">
      <alignment horizontal="center" vertical="center" wrapText="1"/>
    </xf>
    <xf numFmtId="165" fontId="7" fillId="0" borderId="62" xfId="0" applyNumberFormat="1" applyFont="1" applyFill="1" applyBorder="1" applyAlignment="1">
      <alignment horizontal="center" vertical="center" wrapText="1"/>
    </xf>
    <xf numFmtId="1" fontId="7" fillId="0" borderId="126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1" fontId="7" fillId="0" borderId="124" xfId="0" applyNumberFormat="1" applyFont="1" applyFill="1" applyBorder="1" applyAlignment="1">
      <alignment horizontal="center" vertical="center" wrapText="1"/>
    </xf>
    <xf numFmtId="1" fontId="3" fillId="0" borderId="126" xfId="0" applyNumberFormat="1" applyFont="1" applyFill="1" applyBorder="1" applyAlignment="1">
      <alignment horizontal="center" vertical="center" wrapText="1"/>
    </xf>
    <xf numFmtId="165" fontId="2" fillId="0" borderId="46" xfId="0" applyNumberFormat="1" applyFont="1" applyFill="1" applyBorder="1" applyAlignment="1">
      <alignment horizontal="center" vertical="center" wrapText="1"/>
    </xf>
    <xf numFmtId="165" fontId="7" fillId="0" borderId="25" xfId="0" applyNumberFormat="1" applyFont="1" applyFill="1" applyBorder="1" applyAlignment="1">
      <alignment horizontal="center" vertical="center" wrapText="1"/>
    </xf>
    <xf numFmtId="165" fontId="3" fillId="0" borderId="25" xfId="0" applyNumberFormat="1" applyFont="1" applyFill="1" applyBorder="1" applyAlignment="1">
      <alignment horizontal="center" vertical="center" wrapText="1"/>
    </xf>
    <xf numFmtId="2" fontId="7" fillId="0" borderId="44" xfId="0" applyNumberFormat="1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51" xfId="0" applyFont="1" applyFill="1" applyBorder="1" applyAlignment="1">
      <alignment horizontal="left" vertical="center"/>
    </xf>
    <xf numFmtId="0" fontId="7" fillId="0" borderId="190" xfId="0" applyFont="1" applyBorder="1" applyAlignment="1">
      <alignment horizontal="center" vertical="center" wrapText="1"/>
    </xf>
    <xf numFmtId="0" fontId="7" fillId="0" borderId="191" xfId="0" applyFont="1" applyBorder="1" applyAlignment="1">
      <alignment horizontal="center" vertical="center" wrapText="1"/>
    </xf>
    <xf numFmtId="0" fontId="7" fillId="0" borderId="192" xfId="0" applyFont="1" applyBorder="1" applyAlignment="1">
      <alignment horizontal="center" vertical="center" wrapText="1"/>
    </xf>
    <xf numFmtId="0" fontId="7" fillId="0" borderId="193" xfId="0" applyFont="1" applyBorder="1" applyAlignment="1">
      <alignment horizontal="center" vertical="center" wrapText="1"/>
    </xf>
    <xf numFmtId="0" fontId="7" fillId="0" borderId="194" xfId="0" applyFont="1" applyBorder="1" applyAlignment="1">
      <alignment horizontal="center" vertical="center" wrapText="1"/>
    </xf>
    <xf numFmtId="0" fontId="19" fillId="0" borderId="192" xfId="0" applyFont="1" applyBorder="1" applyAlignment="1">
      <alignment horizontal="center" vertical="center" wrapText="1"/>
    </xf>
    <xf numFmtId="0" fontId="2" fillId="0" borderId="195" xfId="0" applyFont="1" applyBorder="1" applyAlignment="1">
      <alignment horizontal="center" vertical="center" wrapText="1"/>
    </xf>
    <xf numFmtId="0" fontId="2" fillId="0" borderId="191" xfId="0" applyFont="1" applyBorder="1" applyAlignment="1">
      <alignment horizontal="center" vertical="center" wrapText="1"/>
    </xf>
    <xf numFmtId="0" fontId="3" fillId="0" borderId="191" xfId="0" applyFont="1" applyBorder="1" applyAlignment="1">
      <alignment horizontal="center" vertical="center" shrinkToFit="1"/>
    </xf>
    <xf numFmtId="0" fontId="2" fillId="0" borderId="192" xfId="0" applyFont="1" applyBorder="1" applyAlignment="1">
      <alignment horizontal="center" vertical="center" wrapText="1"/>
    </xf>
    <xf numFmtId="0" fontId="4" fillId="0" borderId="143" xfId="0" applyFont="1" applyBorder="1" applyAlignment="1">
      <alignment horizontal="center" vertical="center" wrapText="1"/>
    </xf>
    <xf numFmtId="0" fontId="4" fillId="0" borderId="94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left" vertical="center" wrapText="1"/>
    </xf>
    <xf numFmtId="0" fontId="4" fillId="0" borderId="63" xfId="0" applyFont="1" applyBorder="1" applyAlignment="1">
      <alignment horizontal="centerContinuous" vertical="center"/>
    </xf>
    <xf numFmtId="0" fontId="4" fillId="0" borderId="64" xfId="0" applyFont="1" applyBorder="1" applyAlignment="1">
      <alignment horizontal="centerContinuous" vertical="center"/>
    </xf>
    <xf numFmtId="0" fontId="4" fillId="0" borderId="196" xfId="0" applyFont="1" applyBorder="1" applyAlignment="1">
      <alignment horizontal="centerContinuous" vertical="center"/>
    </xf>
    <xf numFmtId="0" fontId="4" fillId="0" borderId="197" xfId="0" applyFont="1" applyBorder="1" applyAlignment="1">
      <alignment horizontal="centerContinuous" vertical="center"/>
    </xf>
    <xf numFmtId="0" fontId="9" fillId="0" borderId="196" xfId="0" applyFont="1" applyBorder="1" applyAlignment="1">
      <alignment horizontal="centerContinuous" vertical="center"/>
    </xf>
    <xf numFmtId="0" fontId="4" fillId="0" borderId="101" xfId="0" applyFont="1" applyBorder="1" applyAlignment="1">
      <alignment horizontal="centerContinuous" vertical="center"/>
    </xf>
    <xf numFmtId="0" fontId="4" fillId="0" borderId="84" xfId="0" applyFont="1" applyBorder="1" applyAlignment="1">
      <alignment horizontal="centerContinuous" vertical="center" wrapText="1"/>
    </xf>
    <xf numFmtId="0" fontId="4" fillId="0" borderId="53" xfId="0" applyFont="1" applyBorder="1" applyAlignment="1">
      <alignment horizontal="centerContinuous" vertical="center" wrapText="1"/>
    </xf>
    <xf numFmtId="0" fontId="4" fillId="0" borderId="54" xfId="0" applyFont="1" applyBorder="1" applyAlignment="1">
      <alignment horizontal="left" vertical="center"/>
    </xf>
    <xf numFmtId="0" fontId="2" fillId="0" borderId="0" xfId="0" applyFont="1" applyFill="1" applyBorder="1"/>
    <xf numFmtId="1" fontId="19" fillId="0" borderId="198" xfId="0" applyNumberFormat="1" applyFont="1" applyFill="1" applyBorder="1" applyAlignment="1">
      <alignment horizontal="center" vertical="center"/>
    </xf>
    <xf numFmtId="165" fontId="7" fillId="0" borderId="136" xfId="0" applyNumberFormat="1" applyFont="1" applyFill="1" applyBorder="1" applyAlignment="1">
      <alignment horizontal="center" vertical="center"/>
    </xf>
    <xf numFmtId="1" fontId="3" fillId="3" borderId="67" xfId="0" applyNumberFormat="1" applyFont="1" applyFill="1" applyBorder="1" applyAlignment="1">
      <alignment horizontal="center" vertical="center"/>
    </xf>
    <xf numFmtId="1" fontId="7" fillId="0" borderId="56" xfId="0" applyNumberFormat="1" applyFont="1" applyFill="1" applyBorder="1" applyAlignment="1">
      <alignment horizontal="center" vertical="center"/>
    </xf>
    <xf numFmtId="1" fontId="7" fillId="0" borderId="68" xfId="0" applyNumberFormat="1" applyFont="1" applyBorder="1" applyAlignment="1">
      <alignment horizontal="center" vertical="center"/>
    </xf>
    <xf numFmtId="165" fontId="3" fillId="5" borderId="67" xfId="0" applyNumberFormat="1" applyFont="1" applyFill="1" applyBorder="1" applyAlignment="1">
      <alignment horizontal="center" vertical="center"/>
    </xf>
    <xf numFmtId="165" fontId="2" fillId="5" borderId="68" xfId="0" applyNumberFormat="1" applyFont="1" applyFill="1" applyBorder="1" applyAlignment="1">
      <alignment horizontal="center" vertical="center"/>
    </xf>
    <xf numFmtId="165" fontId="7" fillId="5" borderId="67" xfId="0" applyNumberFormat="1" applyFont="1" applyFill="1" applyBorder="1" applyAlignment="1">
      <alignment horizontal="center" vertical="center"/>
    </xf>
    <xf numFmtId="165" fontId="7" fillId="0" borderId="56" xfId="0" applyNumberFormat="1" applyFont="1" applyFill="1" applyBorder="1" applyAlignment="1">
      <alignment horizontal="center" vertical="center"/>
    </xf>
    <xf numFmtId="165" fontId="7" fillId="0" borderId="89" xfId="0" applyNumberFormat="1" applyFont="1" applyFill="1" applyBorder="1" applyAlignment="1">
      <alignment horizontal="center" vertical="center"/>
    </xf>
    <xf numFmtId="168" fontId="8" fillId="6" borderId="199" xfId="0" applyNumberFormat="1" applyFont="1" applyFill="1" applyBorder="1" applyAlignment="1">
      <alignment horizontal="center" vertical="center"/>
    </xf>
    <xf numFmtId="165" fontId="23" fillId="7" borderId="200" xfId="0" applyNumberFormat="1" applyFont="1" applyFill="1" applyBorder="1" applyAlignment="1">
      <alignment horizontal="center"/>
    </xf>
    <xf numFmtId="165" fontId="23" fillId="7" borderId="201" xfId="0" applyNumberFormat="1" applyFont="1" applyFill="1" applyBorder="1" applyAlignment="1">
      <alignment horizontal="center"/>
    </xf>
    <xf numFmtId="0" fontId="7" fillId="0" borderId="136" xfId="0" applyFont="1" applyFill="1" applyBorder="1" applyAlignment="1">
      <alignment horizontal="center" vertical="center" wrapText="1"/>
    </xf>
    <xf numFmtId="0" fontId="2" fillId="0" borderId="136" xfId="0" applyFont="1" applyFill="1" applyBorder="1" applyAlignment="1">
      <alignment vertical="center"/>
    </xf>
    <xf numFmtId="0" fontId="2" fillId="0" borderId="59" xfId="0" applyFont="1" applyFill="1" applyBorder="1" applyAlignment="1">
      <alignment vertical="center"/>
    </xf>
    <xf numFmtId="1" fontId="19" fillId="0" borderId="202" xfId="0" applyNumberFormat="1" applyFont="1" applyBorder="1" applyAlignment="1">
      <alignment horizontal="center" vertical="center"/>
    </xf>
    <xf numFmtId="165" fontId="7" fillId="0" borderId="39" xfId="0" applyNumberFormat="1" applyFont="1" applyBorder="1" applyAlignment="1">
      <alignment horizontal="center" vertical="center"/>
    </xf>
    <xf numFmtId="1" fontId="3" fillId="3" borderId="3" xfId="0" applyNumberFormat="1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165" fontId="3" fillId="5" borderId="3" xfId="0" applyNumberFormat="1" applyFont="1" applyFill="1" applyBorder="1" applyAlignment="1">
      <alignment horizontal="center" vertical="center"/>
    </xf>
    <xf numFmtId="165" fontId="2" fillId="5" borderId="15" xfId="0" applyNumberFormat="1" applyFont="1" applyFill="1" applyBorder="1" applyAlignment="1">
      <alignment horizontal="center" vertical="center"/>
    </xf>
    <xf numFmtId="165" fontId="7" fillId="5" borderId="3" xfId="0" applyNumberFormat="1" applyFont="1" applyFill="1" applyBorder="1" applyAlignment="1">
      <alignment horizontal="center" vertical="center"/>
    </xf>
    <xf numFmtId="165" fontId="7" fillId="0" borderId="22" xfId="0" applyNumberFormat="1" applyFont="1" applyFill="1" applyBorder="1" applyAlignment="1">
      <alignment horizontal="center" vertical="center"/>
    </xf>
    <xf numFmtId="165" fontId="7" fillId="0" borderId="61" xfId="0" applyNumberFormat="1" applyFont="1" applyFill="1" applyBorder="1" applyAlignment="1">
      <alignment horizontal="center" vertical="center"/>
    </xf>
    <xf numFmtId="49" fontId="7" fillId="0" borderId="203" xfId="0" applyNumberFormat="1" applyFont="1" applyFill="1" applyBorder="1" applyAlignment="1">
      <alignment horizontal="center" vertical="center"/>
    </xf>
    <xf numFmtId="165" fontId="7" fillId="0" borderId="204" xfId="0" applyNumberFormat="1" applyFont="1" applyFill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vertical="center"/>
    </xf>
    <xf numFmtId="0" fontId="2" fillId="0" borderId="112" xfId="0" applyFont="1" applyFill="1" applyBorder="1" applyAlignment="1">
      <alignment vertical="center"/>
    </xf>
    <xf numFmtId="49" fontId="2" fillId="5" borderId="60" xfId="0" applyNumberFormat="1" applyFont="1" applyFill="1" applyBorder="1" applyAlignment="1">
      <alignment horizontal="center" vertical="center"/>
    </xf>
    <xf numFmtId="1" fontId="7" fillId="0" borderId="15" xfId="0" applyNumberFormat="1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vertical="center"/>
    </xf>
    <xf numFmtId="0" fontId="2" fillId="0" borderId="42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0" fontId="25" fillId="0" borderId="42" xfId="0" applyFont="1" applyFill="1" applyBorder="1" applyAlignment="1">
      <alignment vertical="center"/>
    </xf>
    <xf numFmtId="165" fontId="2" fillId="0" borderId="0" xfId="0" applyNumberFormat="1" applyFont="1"/>
    <xf numFmtId="165" fontId="7" fillId="0" borderId="39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7" fillId="0" borderId="15" xfId="0" applyNumberFormat="1" applyFont="1" applyFill="1" applyBorder="1" applyAlignment="1">
      <alignment horizontal="center" vertical="center"/>
    </xf>
    <xf numFmtId="165" fontId="7" fillId="0" borderId="3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 wrapText="1"/>
    </xf>
    <xf numFmtId="1" fontId="19" fillId="0" borderId="205" xfId="0" applyNumberFormat="1" applyFont="1" applyBorder="1" applyAlignment="1">
      <alignment horizontal="center" vertical="center"/>
    </xf>
    <xf numFmtId="165" fontId="7" fillId="0" borderId="44" xfId="0" applyNumberFormat="1" applyFont="1" applyFill="1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center"/>
    </xf>
    <xf numFmtId="1" fontId="7" fillId="0" borderId="25" xfId="0" applyNumberFormat="1" applyFont="1" applyFill="1" applyBorder="1" applyAlignment="1">
      <alignment horizontal="center" vertical="center"/>
    </xf>
    <xf numFmtId="1" fontId="7" fillId="0" borderId="126" xfId="0" applyNumberFormat="1" applyFont="1" applyFill="1" applyBorder="1" applyAlignment="1">
      <alignment horizontal="center" vertical="center"/>
    </xf>
    <xf numFmtId="165" fontId="3" fillId="0" borderId="206" xfId="0" applyNumberFormat="1" applyFont="1" applyFill="1" applyBorder="1" applyAlignment="1">
      <alignment horizontal="center" vertical="center"/>
    </xf>
    <xf numFmtId="165" fontId="7" fillId="0" borderId="207" xfId="0" applyNumberFormat="1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/>
    </xf>
    <xf numFmtId="165" fontId="7" fillId="0" borderId="25" xfId="0" applyNumberFormat="1" applyFont="1" applyFill="1" applyBorder="1" applyAlignment="1">
      <alignment horizontal="center" vertical="center"/>
    </xf>
    <xf numFmtId="165" fontId="7" fillId="0" borderId="91" xfId="0" applyNumberFormat="1" applyFont="1" applyFill="1" applyBorder="1" applyAlignment="1">
      <alignment horizontal="center" vertical="center"/>
    </xf>
    <xf numFmtId="49" fontId="2" fillId="0" borderId="43" xfId="0" applyNumberFormat="1" applyFont="1" applyFill="1" applyBorder="1" applyAlignment="1">
      <alignment horizontal="center" vertical="center"/>
    </xf>
    <xf numFmtId="165" fontId="2" fillId="5" borderId="92" xfId="0" applyNumberFormat="1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vertical="center"/>
    </xf>
    <xf numFmtId="0" fontId="25" fillId="0" borderId="51" xfId="0" applyFont="1" applyFill="1" applyBorder="1" applyAlignment="1">
      <alignment vertical="center"/>
    </xf>
    <xf numFmtId="165" fontId="20" fillId="0" borderId="93" xfId="0" applyNumberFormat="1" applyFont="1" applyFill="1" applyBorder="1" applyAlignment="1">
      <alignment horizontal="center" vertical="center"/>
    </xf>
    <xf numFmtId="0" fontId="4" fillId="0" borderId="160" xfId="0" applyFont="1" applyFill="1" applyBorder="1" applyAlignment="1">
      <alignment horizontal="center" vertical="center" wrapText="1"/>
    </xf>
    <xf numFmtId="165" fontId="2" fillId="0" borderId="182" xfId="0" applyNumberFormat="1" applyFont="1" applyFill="1" applyBorder="1" applyAlignment="1">
      <alignment horizontal="center" vertical="center"/>
    </xf>
    <xf numFmtId="165" fontId="2" fillId="0" borderId="9" xfId="0" applyNumberFormat="1" applyFont="1" applyFill="1" applyBorder="1" applyAlignment="1">
      <alignment horizontal="center" vertical="center"/>
    </xf>
    <xf numFmtId="165" fontId="2" fillId="0" borderId="180" xfId="0" applyNumberFormat="1" applyFont="1" applyFill="1" applyBorder="1" applyAlignment="1">
      <alignment horizontal="center" vertical="center"/>
    </xf>
    <xf numFmtId="165" fontId="19" fillId="0" borderId="153" xfId="0" applyNumberFormat="1" applyFont="1" applyFill="1" applyBorder="1" applyAlignment="1">
      <alignment horizontal="center" vertical="center"/>
    </xf>
    <xf numFmtId="165" fontId="2" fillId="0" borderId="153" xfId="0" applyNumberFormat="1" applyFont="1" applyFill="1" applyBorder="1" applyAlignment="1">
      <alignment horizontal="center" vertical="center"/>
    </xf>
    <xf numFmtId="165" fontId="2" fillId="0" borderId="99" xfId="0" applyNumberFormat="1" applyFont="1" applyFill="1" applyBorder="1" applyAlignment="1">
      <alignment horizontal="center" vertical="center"/>
    </xf>
    <xf numFmtId="165" fontId="2" fillId="0" borderId="208" xfId="0" applyNumberFormat="1" applyFont="1" applyFill="1" applyBorder="1" applyAlignment="1">
      <alignment horizontal="centerContinuous" vertical="center"/>
    </xf>
    <xf numFmtId="165" fontId="7" fillId="0" borderId="141" xfId="0" applyNumberFormat="1" applyFont="1" applyFill="1" applyBorder="1" applyAlignment="1">
      <alignment horizontal="center" vertical="center"/>
    </xf>
    <xf numFmtId="165" fontId="7" fillId="0" borderId="142" xfId="0" applyNumberFormat="1" applyFont="1" applyFill="1" applyBorder="1" applyAlignment="1">
      <alignment horizontal="centerContinuous" vertical="center"/>
    </xf>
    <xf numFmtId="0" fontId="9" fillId="0" borderId="143" xfId="0" applyFont="1" applyBorder="1" applyAlignment="1">
      <alignment vertical="center" wrapText="1"/>
    </xf>
    <xf numFmtId="0" fontId="9" fillId="0" borderId="94" xfId="0" applyFont="1" applyBorder="1" applyAlignment="1">
      <alignment vertical="center" wrapText="1"/>
    </xf>
    <xf numFmtId="0" fontId="9" fillId="0" borderId="95" xfId="0" applyFont="1" applyBorder="1" applyAlignment="1">
      <alignment vertical="center" wrapText="1"/>
    </xf>
    <xf numFmtId="0" fontId="20" fillId="0" borderId="82" xfId="0" applyFont="1" applyFill="1" applyBorder="1" applyAlignment="1">
      <alignment horizontal="center" vertical="center" wrapText="1"/>
    </xf>
    <xf numFmtId="0" fontId="4" fillId="0" borderId="83" xfId="0" applyFont="1" applyFill="1" applyBorder="1" applyAlignment="1">
      <alignment horizontal="center" vertical="center" wrapText="1"/>
    </xf>
    <xf numFmtId="0" fontId="4" fillId="0" borderId="84" xfId="0" applyFont="1" applyFill="1" applyBorder="1" applyAlignment="1">
      <alignment horizontal="centerContinuous" vertical="center" wrapText="1"/>
    </xf>
    <xf numFmtId="0" fontId="4" fillId="0" borderId="53" xfId="0" applyFont="1" applyFill="1" applyBorder="1" applyAlignment="1">
      <alignment horizontal="centerContinuous" vertical="center" wrapText="1"/>
    </xf>
    <xf numFmtId="0" fontId="4" fillId="0" borderId="85" xfId="0" applyFont="1" applyFill="1" applyBorder="1" applyAlignment="1">
      <alignment horizontal="centerContinuous" vertical="center" wrapText="1"/>
    </xf>
    <xf numFmtId="0" fontId="4" fillId="0" borderId="53" xfId="0" applyFont="1" applyFill="1" applyBorder="1" applyAlignment="1">
      <alignment horizontal="centerContinuous" vertical="center"/>
    </xf>
    <xf numFmtId="0" fontId="4" fillId="0" borderId="54" xfId="0" applyFont="1" applyFill="1" applyBorder="1" applyAlignment="1">
      <alignment horizontal="centerContinuous" vertical="center" wrapText="1"/>
    </xf>
    <xf numFmtId="0" fontId="4" fillId="0" borderId="209" xfId="0" applyFont="1" applyFill="1" applyBorder="1" applyAlignment="1">
      <alignment horizontal="centerContinuous" vertical="center" wrapText="1"/>
    </xf>
    <xf numFmtId="0" fontId="8" fillId="0" borderId="210" xfId="0" applyFont="1" applyFill="1" applyBorder="1" applyAlignment="1">
      <alignment horizontal="centerContinuous" vertical="center" wrapText="1"/>
    </xf>
    <xf numFmtId="0" fontId="9" fillId="0" borderId="150" xfId="0" applyFont="1" applyFill="1" applyBorder="1" applyAlignment="1">
      <alignment horizontal="centerContinuous" vertical="center" wrapText="1"/>
    </xf>
    <xf numFmtId="0" fontId="9" fillId="0" borderId="10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2" fillId="0" borderId="0" xfId="0" quotePrefix="1" applyFont="1"/>
    <xf numFmtId="14" fontId="7" fillId="0" borderId="211" xfId="0" applyNumberFormat="1" applyFont="1" applyBorder="1" applyAlignment="1" applyProtection="1">
      <alignment horizontal="center" vertical="center"/>
      <protection hidden="1"/>
    </xf>
    <xf numFmtId="1" fontId="14" fillId="0" borderId="86" xfId="0" applyNumberFormat="1" applyFont="1" applyFill="1" applyBorder="1" applyAlignment="1" applyProtection="1">
      <alignment horizontal="left" vertical="center" indent="1"/>
      <protection hidden="1"/>
    </xf>
    <xf numFmtId="1" fontId="14" fillId="0" borderId="145" xfId="0" applyNumberFormat="1" applyFont="1" applyFill="1" applyBorder="1" applyAlignment="1" applyProtection="1">
      <alignment horizontal="right" vertical="center"/>
      <protection hidden="1"/>
    </xf>
    <xf numFmtId="0" fontId="9" fillId="0" borderId="84" xfId="0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0" fontId="9" fillId="0" borderId="54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1" fontId="14" fillId="0" borderId="0" xfId="0" applyNumberFormat="1" applyFont="1" applyAlignment="1">
      <alignment horizontal="left"/>
    </xf>
    <xf numFmtId="0" fontId="27" fillId="0" borderId="0" xfId="0" applyFont="1"/>
    <xf numFmtId="1" fontId="28" fillId="0" borderId="0" xfId="0" applyNumberFormat="1" applyFont="1" applyAlignment="1">
      <alignment horizontal="left"/>
    </xf>
    <xf numFmtId="49" fontId="28" fillId="0" borderId="0" xfId="0" applyNumberFormat="1" applyFont="1" applyAlignment="1">
      <alignment horizontal="left"/>
    </xf>
    <xf numFmtId="1" fontId="28" fillId="0" borderId="0" xfId="0" applyNumberFormat="1" applyFont="1" applyAlignment="1">
      <alignment horizontal="center"/>
    </xf>
  </cellXfs>
  <cellStyles count="2">
    <cellStyle name="Normal" xfId="0" builtinId="0"/>
    <cellStyle name="Porcentagem" xfId="1" builtinId="5"/>
  </cellStyles>
  <dxfs count="19">
    <dxf>
      <fill>
        <patternFill>
          <bgColor indexed="22"/>
        </patternFill>
      </fill>
    </dxf>
    <dxf>
      <fill>
        <patternFill>
          <bgColor indexed="44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ont>
        <b/>
        <i val="0"/>
        <condense val="0"/>
        <extend val="0"/>
        <color indexed="10"/>
      </font>
      <fill>
        <patternFill>
          <bgColor indexed="47"/>
        </patternFill>
      </fill>
      <border>
        <left style="thin">
          <color indexed="10"/>
        </left>
        <right style="thin">
          <color indexed="10"/>
        </right>
        <top style="thin">
          <color indexed="10"/>
        </top>
        <bottom style="thin">
          <color indexed="10"/>
        </bottom>
      </border>
    </dxf>
    <dxf>
      <fill>
        <patternFill>
          <bgColor indexed="44"/>
        </patternFill>
      </fill>
    </dxf>
    <dxf>
      <fill>
        <patternFill patternType="gray0625"/>
      </fill>
    </dxf>
    <dxf>
      <fill>
        <patternFill>
          <bgColor indexed="44"/>
        </patternFill>
      </fill>
    </dxf>
    <dxf>
      <fill>
        <patternFill patternType="gray0625">
          <bgColor indexed="65"/>
        </patternFill>
      </fill>
    </dxf>
    <dxf>
      <fill>
        <patternFill>
          <bgColor indexed="44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n-US" sz="1200"/>
              <a:t>DIAS EM ANTECIPAÇÃO E/OU ATRASO</a:t>
            </a:r>
          </a:p>
        </c:rich>
      </c:tx>
      <c:layout>
        <c:manualLayout>
          <c:xMode val="edge"/>
          <c:yMode val="edge"/>
          <c:x val="0.33957067601367819"/>
          <c:y val="1.3460014681484521E-2"/>
        </c:manualLayout>
      </c:layout>
      <c:spPr>
        <a:ln w="25400">
          <a:noFill/>
        </a:ln>
      </c:spPr>
    </c:title>
    <c:view3D>
      <c:rotX val="44"/>
      <c:rotY val="44"/>
      <c:depthPercent val="100"/>
      <c:rAngAx val="1"/>
    </c:view3D>
    <c:floor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floor>
    <c:sideWall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sideWall>
    <c:backWall>
      <c:spPr>
        <a:gradFill rotWithShape="0">
          <a:gsLst>
            <a:gs pos="0">
              <a:srgbClr val="FFFFFF"/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stacked"/>
        <c:ser>
          <c:idx val="0"/>
          <c:order val="0"/>
          <c:tx>
            <c:strRef>
              <c:f>'GESTÃO CONTRATO'!$O$35</c:f>
              <c:strCache>
                <c:ptCount val="1"/>
                <c:pt idx="0">
                  <c:v>Cliente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 rtl="0"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'GESTÃO CONTRATO'!$B$35:$B$54</c:f>
              <c:strCache>
                <c:ptCount val="20"/>
                <c:pt idx="0">
                  <c:v>Tarefa</c:v>
                </c:pt>
                <c:pt idx="1">
                  <c:v>Sinal</c:v>
                </c:pt>
                <c:pt idx="2">
                  <c:v>Efetivação</c:v>
                </c:pt>
                <c:pt idx="3">
                  <c:v>Vistoria</c:v>
                </c:pt>
                <c:pt idx="4">
                  <c:v>Relatório de Sondagem</c:v>
                </c:pt>
                <c:pt idx="5">
                  <c:v>Projeto executivo Estrutura</c:v>
                </c:pt>
                <c:pt idx="6">
                  <c:v>Detalhamento - Pré-fabricado</c:v>
                </c:pt>
                <c:pt idx="7">
                  <c:v>Projeto executivo Fundação </c:v>
                </c:pt>
                <c:pt idx="8">
                  <c:v>Detalhamento - Fundação</c:v>
                </c:pt>
                <c:pt idx="9">
                  <c:v>Liberação Terreno</c:v>
                </c:pt>
                <c:pt idx="10">
                  <c:v>Demarcação</c:v>
                </c:pt>
                <c:pt idx="11">
                  <c:v>Liberação Canteiro</c:v>
                </c:pt>
                <c:pt idx="12">
                  <c:v>Fundação Profunda</c:v>
                </c:pt>
                <c:pt idx="13">
                  <c:v>Fundação</c:v>
                </c:pt>
                <c:pt idx="14">
                  <c:v>Produção - Pré-Fabricado</c:v>
                </c:pt>
                <c:pt idx="15">
                  <c:v>Montagem</c:v>
                </c:pt>
                <c:pt idx="16">
                  <c:v>Cobertura</c:v>
                </c:pt>
                <c:pt idx="17">
                  <c:v>Conclusão Contratual P.E</c:v>
                </c:pt>
                <c:pt idx="18">
                  <c:v>Conclusão Contratual Canteiro</c:v>
                </c:pt>
                <c:pt idx="19">
                  <c:v>Conclusão Contratual Considerada</c:v>
                </c:pt>
              </c:strCache>
            </c:strRef>
          </c:cat>
          <c:val>
            <c:numRef>
              <c:f>'GESTÃO CONTRATO'!$O$35:$O$54</c:f>
              <c:numCache>
                <c:formatCode>0</c:formatCode>
                <c:ptCount val="2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'GESTÃO CONTRATO'!$P$35</c:f>
              <c:strCache>
                <c:ptCount val="1"/>
                <c:pt idx="0">
                  <c:v>Empresa</c:v>
                </c:pt>
              </c:strCache>
            </c:strRef>
          </c:tx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Val val="1"/>
          </c:dLbls>
          <c:cat>
            <c:strRef>
              <c:f>'GESTÃO CONTRATO'!$B$35:$B$54</c:f>
              <c:strCache>
                <c:ptCount val="20"/>
                <c:pt idx="0">
                  <c:v>Tarefa</c:v>
                </c:pt>
                <c:pt idx="1">
                  <c:v>Sinal</c:v>
                </c:pt>
                <c:pt idx="2">
                  <c:v>Efetivação</c:v>
                </c:pt>
                <c:pt idx="3">
                  <c:v>Vistoria</c:v>
                </c:pt>
                <c:pt idx="4">
                  <c:v>Relatório de Sondagem</c:v>
                </c:pt>
                <c:pt idx="5">
                  <c:v>Projeto executivo Estrutura</c:v>
                </c:pt>
                <c:pt idx="6">
                  <c:v>Detalhamento - Pré-fabricado</c:v>
                </c:pt>
                <c:pt idx="7">
                  <c:v>Projeto executivo Fundação </c:v>
                </c:pt>
                <c:pt idx="8">
                  <c:v>Detalhamento - Fundação</c:v>
                </c:pt>
                <c:pt idx="9">
                  <c:v>Liberação Terreno</c:v>
                </c:pt>
                <c:pt idx="10">
                  <c:v>Demarcação</c:v>
                </c:pt>
                <c:pt idx="11">
                  <c:v>Liberação Canteiro</c:v>
                </c:pt>
                <c:pt idx="12">
                  <c:v>Fundação Profunda</c:v>
                </c:pt>
                <c:pt idx="13">
                  <c:v>Fundação</c:v>
                </c:pt>
                <c:pt idx="14">
                  <c:v>Produção - Pré-Fabricado</c:v>
                </c:pt>
                <c:pt idx="15">
                  <c:v>Montagem</c:v>
                </c:pt>
                <c:pt idx="16">
                  <c:v>Cobertura</c:v>
                </c:pt>
                <c:pt idx="17">
                  <c:v>Conclusão Contratual P.E</c:v>
                </c:pt>
                <c:pt idx="18">
                  <c:v>Conclusão Contratual Canteiro</c:v>
                </c:pt>
                <c:pt idx="19">
                  <c:v>Conclusão Contratual Considerada</c:v>
                </c:pt>
              </c:strCache>
            </c:strRef>
          </c:cat>
          <c:val>
            <c:numRef>
              <c:f>'GESTÃO CONTRATO'!$P$35:$P$54</c:f>
              <c:numCache>
                <c:formatCode>0</c:formatCode>
                <c:ptCount val="2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Val val="1"/>
        </c:dLbls>
        <c:shape val="box"/>
        <c:axId val="159029888"/>
        <c:axId val="159052160"/>
        <c:axId val="0"/>
      </c:bar3DChart>
      <c:catAx>
        <c:axId val="1590298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052160"/>
        <c:crosses val="autoZero"/>
        <c:auto val="1"/>
        <c:lblAlgn val="ctr"/>
        <c:lblOffset val="100"/>
        <c:tickMarkSkip val="1"/>
      </c:catAx>
      <c:valAx>
        <c:axId val="1590521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Dias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902988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98425196899999978" l="0.78740157499999996" r="0.78740157499999996" t="0.98425196899999978" header="0.49212598500000021" footer="0.492125985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309842</xdr:colOff>
      <xdr:row>3</xdr:row>
      <xdr:rowOff>99171</xdr:rowOff>
    </xdr:from>
    <xdr:to>
      <xdr:col>32</xdr:col>
      <xdr:colOff>134471</xdr:colOff>
      <xdr:row>51</xdr:row>
      <xdr:rowOff>61072</xdr:rowOff>
    </xdr:to>
    <xdr:graphicFrame macro="">
      <xdr:nvGraphicFramePr>
        <xdr:cNvPr id="2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EONARDI\Desenvolvimento\C&#243;pia%20de%20Relat&#243;rio%20de%20Gest&#227;o%20Contratual_Rev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operacional\Meus%20Documentos\Gerenciamento\Obras\Obras%20Ativas\Obra%20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servi&#231;os\Obras_Servi&#231;os\Obras%20Ativas_Servi&#231;os\Servi&#231;os_Obra_%200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8"/>
      <sheetName val="77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CLEE"/>
      <sheetName val="Cópia de Relatório de Gestão Co"/>
    </sheetNames>
    <sheetDataSet>
      <sheetData sheetId="0">
        <row r="5">
          <cell r="BO5" t="str">
            <v>Leonardi</v>
          </cell>
        </row>
        <row r="7">
          <cell r="BO7" t="str">
            <v>ACC</v>
          </cell>
        </row>
        <row r="8">
          <cell r="BO8" t="str">
            <v xml:space="preserve"> - -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ad"/>
      <sheetName val="Ob"/>
      <sheetName val="Tip"/>
      <sheetName val="Arm"/>
      <sheetName val="Prod"/>
      <sheetName val="Cons"/>
      <sheetName val="Acab"/>
      <sheetName val="Insp"/>
      <sheetName val="RC"/>
      <sheetName val="Exp"/>
      <sheetName val="Fa C"/>
      <sheetName val="Div"/>
      <sheetName val="Te"/>
      <sheetName val="A P"/>
      <sheetName val="A M"/>
      <sheetName val="A C"/>
      <sheetName val="PrAc"/>
      <sheetName val="F Pr"/>
      <sheetName val="Es G"/>
    </sheetNames>
    <sheetDataSet>
      <sheetData sheetId="0">
        <row r="3">
          <cell r="E3" t="str">
            <v>PENINA</v>
          </cell>
        </row>
      </sheetData>
      <sheetData sheetId="1">
        <row r="4">
          <cell r="V4">
            <v>167.28299999999996</v>
          </cell>
          <cell r="X4">
            <v>4.25</v>
          </cell>
          <cell r="Z4">
            <v>163.03299999999999</v>
          </cell>
        </row>
        <row r="7">
          <cell r="V7">
            <v>0</v>
          </cell>
          <cell r="AG7">
            <v>0</v>
          </cell>
        </row>
        <row r="8">
          <cell r="Q8">
            <v>0</v>
          </cell>
          <cell r="R8">
            <v>0</v>
          </cell>
          <cell r="S8">
            <v>0</v>
          </cell>
          <cell r="T8">
            <v>0</v>
          </cell>
          <cell r="V8">
            <v>0</v>
          </cell>
          <cell r="W8">
            <v>0</v>
          </cell>
          <cell r="AG8">
            <v>0</v>
          </cell>
        </row>
        <row r="9">
          <cell r="F9">
            <v>1</v>
          </cell>
          <cell r="Q9">
            <v>205.05</v>
          </cell>
          <cell r="R9">
            <v>0</v>
          </cell>
          <cell r="S9">
            <v>1</v>
          </cell>
          <cell r="T9">
            <v>0</v>
          </cell>
          <cell r="V9">
            <v>1.772</v>
          </cell>
          <cell r="W9">
            <v>0</v>
          </cell>
          <cell r="AG9">
            <v>1</v>
          </cell>
        </row>
        <row r="10">
          <cell r="F10">
            <v>7</v>
          </cell>
          <cell r="Q10">
            <v>1836.3000000000002</v>
          </cell>
          <cell r="R10">
            <v>306.05</v>
          </cell>
          <cell r="S10">
            <v>6</v>
          </cell>
          <cell r="T10">
            <v>1</v>
          </cell>
          <cell r="V10">
            <v>12.369</v>
          </cell>
          <cell r="W10">
            <v>0</v>
          </cell>
          <cell r="AG10">
            <v>5</v>
          </cell>
        </row>
        <row r="11">
          <cell r="F11">
            <v>1</v>
          </cell>
          <cell r="Q11">
            <v>306.05</v>
          </cell>
          <cell r="R11">
            <v>0</v>
          </cell>
          <cell r="S11">
            <v>1</v>
          </cell>
          <cell r="T11">
            <v>0</v>
          </cell>
          <cell r="V11">
            <v>1.78</v>
          </cell>
          <cell r="W11">
            <v>0</v>
          </cell>
          <cell r="AG11">
            <v>1</v>
          </cell>
        </row>
        <row r="12">
          <cell r="F12">
            <v>1</v>
          </cell>
          <cell r="Q12">
            <v>355.55</v>
          </cell>
          <cell r="R12">
            <v>0</v>
          </cell>
          <cell r="S12">
            <v>1</v>
          </cell>
          <cell r="T12">
            <v>0</v>
          </cell>
          <cell r="V12">
            <v>1.65</v>
          </cell>
          <cell r="W12">
            <v>0</v>
          </cell>
          <cell r="AG12">
            <v>1</v>
          </cell>
        </row>
        <row r="13">
          <cell r="F13">
            <v>1</v>
          </cell>
          <cell r="Q13">
            <v>355.55</v>
          </cell>
          <cell r="R13">
            <v>0</v>
          </cell>
          <cell r="S13">
            <v>1</v>
          </cell>
          <cell r="T13">
            <v>0</v>
          </cell>
          <cell r="V13">
            <v>1.65</v>
          </cell>
          <cell r="W13">
            <v>0</v>
          </cell>
          <cell r="AG13">
            <v>1</v>
          </cell>
        </row>
        <row r="14">
          <cell r="F14">
            <v>1</v>
          </cell>
          <cell r="Q14">
            <v>362.75</v>
          </cell>
          <cell r="R14">
            <v>0</v>
          </cell>
          <cell r="S14">
            <v>1</v>
          </cell>
          <cell r="T14">
            <v>0</v>
          </cell>
          <cell r="V14">
            <v>1.71</v>
          </cell>
          <cell r="W14">
            <v>0</v>
          </cell>
          <cell r="AG14">
            <v>1</v>
          </cell>
        </row>
        <row r="15">
          <cell r="F15">
            <v>1</v>
          </cell>
          <cell r="Q15">
            <v>362.75</v>
          </cell>
          <cell r="R15">
            <v>0</v>
          </cell>
          <cell r="S15">
            <v>1</v>
          </cell>
          <cell r="T15">
            <v>0</v>
          </cell>
          <cell r="V15">
            <v>1.71</v>
          </cell>
          <cell r="W15">
            <v>0</v>
          </cell>
          <cell r="AG15">
            <v>1</v>
          </cell>
        </row>
        <row r="16">
          <cell r="F16">
            <v>1</v>
          </cell>
          <cell r="Q16">
            <v>319.60000000000002</v>
          </cell>
          <cell r="R16">
            <v>0</v>
          </cell>
          <cell r="S16">
            <v>1</v>
          </cell>
          <cell r="T16">
            <v>0</v>
          </cell>
          <cell r="V16">
            <v>1.77</v>
          </cell>
          <cell r="W16">
            <v>0</v>
          </cell>
          <cell r="AG16">
            <v>1</v>
          </cell>
        </row>
        <row r="17">
          <cell r="F17">
            <v>7</v>
          </cell>
          <cell r="Q17">
            <v>1612.1000000000001</v>
          </cell>
          <cell r="R17">
            <v>0</v>
          </cell>
          <cell r="S17">
            <v>7</v>
          </cell>
          <cell r="T17">
            <v>0</v>
          </cell>
          <cell r="V17">
            <v>11.186</v>
          </cell>
          <cell r="W17">
            <v>0</v>
          </cell>
          <cell r="AG17">
            <v>7</v>
          </cell>
        </row>
        <row r="18">
          <cell r="F18">
            <v>1</v>
          </cell>
          <cell r="Q18">
            <v>319.60000000000002</v>
          </cell>
          <cell r="R18">
            <v>0</v>
          </cell>
          <cell r="S18">
            <v>1</v>
          </cell>
          <cell r="T18">
            <v>0</v>
          </cell>
          <cell r="V18">
            <v>1.77</v>
          </cell>
          <cell r="W18">
            <v>0</v>
          </cell>
          <cell r="AG18">
            <v>1</v>
          </cell>
        </row>
        <row r="19">
          <cell r="F19">
            <v>1</v>
          </cell>
          <cell r="Q19">
            <v>362.75</v>
          </cell>
          <cell r="R19">
            <v>0</v>
          </cell>
          <cell r="S19">
            <v>1</v>
          </cell>
          <cell r="T19">
            <v>0</v>
          </cell>
          <cell r="V19">
            <v>1.71</v>
          </cell>
          <cell r="W19">
            <v>0</v>
          </cell>
          <cell r="AG19">
            <v>1</v>
          </cell>
        </row>
        <row r="20">
          <cell r="F20">
            <v>1</v>
          </cell>
          <cell r="Q20">
            <v>362.75</v>
          </cell>
          <cell r="R20">
            <v>0</v>
          </cell>
          <cell r="S20">
            <v>1</v>
          </cell>
          <cell r="T20">
            <v>0</v>
          </cell>
          <cell r="V20">
            <v>1.71</v>
          </cell>
          <cell r="W20">
            <v>0</v>
          </cell>
          <cell r="AG20">
            <v>1</v>
          </cell>
        </row>
        <row r="21">
          <cell r="F21">
            <v>1</v>
          </cell>
          <cell r="Q21">
            <v>355.55</v>
          </cell>
          <cell r="R21">
            <v>0</v>
          </cell>
          <cell r="S21">
            <v>1</v>
          </cell>
          <cell r="T21">
            <v>0</v>
          </cell>
          <cell r="V21">
            <v>1.65</v>
          </cell>
          <cell r="W21">
            <v>0</v>
          </cell>
          <cell r="AG21">
            <v>1</v>
          </cell>
        </row>
        <row r="22">
          <cell r="F22">
            <v>1</v>
          </cell>
          <cell r="Q22">
            <v>355.55</v>
          </cell>
          <cell r="R22">
            <v>0</v>
          </cell>
          <cell r="S22">
            <v>1</v>
          </cell>
          <cell r="T22">
            <v>0</v>
          </cell>
          <cell r="V22">
            <v>1.65</v>
          </cell>
          <cell r="W22">
            <v>0</v>
          </cell>
          <cell r="AG22">
            <v>1</v>
          </cell>
        </row>
        <row r="23">
          <cell r="F23">
            <v>1</v>
          </cell>
          <cell r="Q23">
            <v>179.9</v>
          </cell>
          <cell r="R23">
            <v>0</v>
          </cell>
          <cell r="S23">
            <v>1</v>
          </cell>
          <cell r="T23">
            <v>0</v>
          </cell>
          <cell r="V23">
            <v>1.2250000000000001</v>
          </cell>
          <cell r="W23">
            <v>0</v>
          </cell>
          <cell r="AG23">
            <v>1</v>
          </cell>
        </row>
        <row r="24">
          <cell r="F24">
            <v>7</v>
          </cell>
          <cell r="Q24">
            <v>1726.55</v>
          </cell>
          <cell r="R24">
            <v>0</v>
          </cell>
          <cell r="S24">
            <v>7</v>
          </cell>
          <cell r="T24">
            <v>0</v>
          </cell>
          <cell r="V24">
            <v>8.5399999999999991</v>
          </cell>
          <cell r="W24">
            <v>0</v>
          </cell>
          <cell r="AG24">
            <v>7</v>
          </cell>
        </row>
        <row r="25">
          <cell r="F25">
            <v>1</v>
          </cell>
          <cell r="Q25">
            <v>246.65</v>
          </cell>
          <cell r="R25">
            <v>0</v>
          </cell>
          <cell r="S25">
            <v>1</v>
          </cell>
          <cell r="T25">
            <v>0</v>
          </cell>
          <cell r="V25">
            <v>1.2250000000000001</v>
          </cell>
          <cell r="W25">
            <v>0</v>
          </cell>
          <cell r="AG25">
            <v>1</v>
          </cell>
        </row>
        <row r="26"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AG26">
            <v>0</v>
          </cell>
        </row>
        <row r="27">
          <cell r="F27">
            <v>2</v>
          </cell>
          <cell r="Q27">
            <v>138.69999999999999</v>
          </cell>
          <cell r="R27">
            <v>0</v>
          </cell>
          <cell r="S27">
            <v>2</v>
          </cell>
          <cell r="T27">
            <v>0</v>
          </cell>
          <cell r="V27">
            <v>1.526</v>
          </cell>
          <cell r="W27">
            <v>0</v>
          </cell>
          <cell r="AG27">
            <v>2</v>
          </cell>
        </row>
        <row r="28">
          <cell r="F28">
            <v>2</v>
          </cell>
          <cell r="Q28">
            <v>70.099999999999994</v>
          </cell>
          <cell r="R28">
            <v>70.099999999999994</v>
          </cell>
          <cell r="S28">
            <v>1</v>
          </cell>
          <cell r="T28">
            <v>1</v>
          </cell>
          <cell r="V28">
            <v>1.548</v>
          </cell>
          <cell r="W28">
            <v>0</v>
          </cell>
          <cell r="AG28">
            <v>2</v>
          </cell>
        </row>
        <row r="29">
          <cell r="F29">
            <v>2</v>
          </cell>
          <cell r="Q29">
            <v>140.4</v>
          </cell>
          <cell r="R29">
            <v>0</v>
          </cell>
          <cell r="S29">
            <v>2</v>
          </cell>
          <cell r="T29">
            <v>0</v>
          </cell>
          <cell r="V29">
            <v>1.546</v>
          </cell>
          <cell r="W29">
            <v>0</v>
          </cell>
          <cell r="AG29">
            <v>2</v>
          </cell>
        </row>
        <row r="30">
          <cell r="F30">
            <v>14</v>
          </cell>
          <cell r="Q30">
            <v>4321.0999999999995</v>
          </cell>
          <cell r="R30">
            <v>0</v>
          </cell>
          <cell r="S30">
            <v>14</v>
          </cell>
          <cell r="T30">
            <v>0</v>
          </cell>
          <cell r="V30">
            <v>51.253999999999998</v>
          </cell>
          <cell r="W30">
            <v>0</v>
          </cell>
          <cell r="AG30">
            <v>0</v>
          </cell>
        </row>
        <row r="31">
          <cell r="F31">
            <v>2</v>
          </cell>
          <cell r="Q31">
            <v>138.5</v>
          </cell>
          <cell r="R31">
            <v>0</v>
          </cell>
          <cell r="S31">
            <v>2</v>
          </cell>
          <cell r="T31">
            <v>0</v>
          </cell>
          <cell r="V31">
            <v>1.526</v>
          </cell>
          <cell r="W31">
            <v>0</v>
          </cell>
          <cell r="AG31">
            <v>2</v>
          </cell>
        </row>
        <row r="32">
          <cell r="F32">
            <v>2</v>
          </cell>
          <cell r="Q32">
            <v>140.4</v>
          </cell>
          <cell r="R32">
            <v>0</v>
          </cell>
          <cell r="S32">
            <v>2</v>
          </cell>
          <cell r="T32">
            <v>0</v>
          </cell>
          <cell r="V32">
            <v>1.548</v>
          </cell>
          <cell r="W32">
            <v>0</v>
          </cell>
          <cell r="AG32">
            <v>2</v>
          </cell>
        </row>
        <row r="33">
          <cell r="F33">
            <v>2</v>
          </cell>
          <cell r="Q33">
            <v>140.4</v>
          </cell>
          <cell r="R33">
            <v>0</v>
          </cell>
          <cell r="S33">
            <v>2</v>
          </cell>
          <cell r="T33">
            <v>0</v>
          </cell>
          <cell r="V33">
            <v>1.546</v>
          </cell>
          <cell r="W33">
            <v>0</v>
          </cell>
          <cell r="AG33">
            <v>2</v>
          </cell>
        </row>
        <row r="34"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AG34">
            <v>0</v>
          </cell>
        </row>
        <row r="35">
          <cell r="F35">
            <v>2</v>
          </cell>
          <cell r="Q35">
            <v>0</v>
          </cell>
          <cell r="R35">
            <v>185.5</v>
          </cell>
          <cell r="S35">
            <v>0</v>
          </cell>
          <cell r="T35">
            <v>2</v>
          </cell>
          <cell r="V35">
            <v>1.948</v>
          </cell>
          <cell r="W35">
            <v>1</v>
          </cell>
          <cell r="AG35">
            <v>1</v>
          </cell>
        </row>
        <row r="36">
          <cell r="F36">
            <v>12</v>
          </cell>
          <cell r="Q36">
            <v>0</v>
          </cell>
          <cell r="R36">
            <v>1109.4000000000001</v>
          </cell>
          <cell r="S36">
            <v>0</v>
          </cell>
          <cell r="T36">
            <v>12</v>
          </cell>
          <cell r="V36">
            <v>11.616</v>
          </cell>
          <cell r="W36">
            <v>1</v>
          </cell>
          <cell r="AG36">
            <v>4</v>
          </cell>
        </row>
        <row r="37">
          <cell r="F37">
            <v>2</v>
          </cell>
          <cell r="Q37">
            <v>0</v>
          </cell>
          <cell r="R37">
            <v>183</v>
          </cell>
          <cell r="S37">
            <v>0</v>
          </cell>
          <cell r="T37">
            <v>2</v>
          </cell>
          <cell r="V37">
            <v>1.9159999999999999</v>
          </cell>
          <cell r="W37">
            <v>0</v>
          </cell>
          <cell r="AG37">
            <v>0</v>
          </cell>
        </row>
        <row r="38"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AG38">
            <v>0</v>
          </cell>
        </row>
        <row r="39">
          <cell r="F39">
            <v>16</v>
          </cell>
          <cell r="Q39">
            <v>80.8</v>
          </cell>
          <cell r="R39">
            <v>0</v>
          </cell>
          <cell r="S39">
            <v>16</v>
          </cell>
          <cell r="T39">
            <v>0</v>
          </cell>
          <cell r="V39">
            <v>4.2240000000000002</v>
          </cell>
          <cell r="W39">
            <v>0</v>
          </cell>
          <cell r="AG39">
            <v>0</v>
          </cell>
        </row>
        <row r="40">
          <cell r="F40">
            <v>96</v>
          </cell>
          <cell r="Q40">
            <v>484.79999999999995</v>
          </cell>
          <cell r="R40">
            <v>0</v>
          </cell>
          <cell r="S40">
            <v>96</v>
          </cell>
          <cell r="T40">
            <v>0</v>
          </cell>
          <cell r="V40">
            <v>25.248000000000001</v>
          </cell>
          <cell r="W40">
            <v>0</v>
          </cell>
          <cell r="AG40">
            <v>0</v>
          </cell>
        </row>
        <row r="41">
          <cell r="F41">
            <v>16</v>
          </cell>
          <cell r="Q41">
            <v>80.8</v>
          </cell>
          <cell r="R41">
            <v>0</v>
          </cell>
          <cell r="S41">
            <v>16</v>
          </cell>
          <cell r="T41">
            <v>0</v>
          </cell>
          <cell r="V41">
            <v>4.16</v>
          </cell>
          <cell r="W41">
            <v>0</v>
          </cell>
          <cell r="AG41">
            <v>0</v>
          </cell>
        </row>
        <row r="42">
          <cell r="Q42">
            <v>0</v>
          </cell>
          <cell r="R42">
            <v>0</v>
          </cell>
          <cell r="S42">
            <v>0</v>
          </cell>
          <cell r="T42">
            <v>0</v>
          </cell>
          <cell r="V42">
            <v>0</v>
          </cell>
          <cell r="W42">
            <v>0</v>
          </cell>
          <cell r="AG42">
            <v>0</v>
          </cell>
        </row>
        <row r="43">
          <cell r="F43">
            <v>128</v>
          </cell>
          <cell r="Q43">
            <v>0</v>
          </cell>
          <cell r="R43">
            <v>140.80000000000001</v>
          </cell>
          <cell r="S43">
            <v>0</v>
          </cell>
          <cell r="T43">
            <v>128</v>
          </cell>
          <cell r="V43">
            <v>1.792</v>
          </cell>
          <cell r="W43">
            <v>128</v>
          </cell>
          <cell r="AG43">
            <v>0</v>
          </cell>
        </row>
        <row r="44">
          <cell r="F44">
            <v>16</v>
          </cell>
          <cell r="Q44">
            <v>0</v>
          </cell>
          <cell r="R44">
            <v>17.600000000000001</v>
          </cell>
          <cell r="S44">
            <v>0</v>
          </cell>
          <cell r="T44">
            <v>16</v>
          </cell>
          <cell r="V44">
            <v>0.224</v>
          </cell>
          <cell r="W44">
            <v>16</v>
          </cell>
          <cell r="AG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AG45">
            <v>0</v>
          </cell>
        </row>
        <row r="46">
          <cell r="F46">
            <v>2</v>
          </cell>
          <cell r="Q46">
            <v>22.7</v>
          </cell>
          <cell r="R46">
            <v>22.7</v>
          </cell>
          <cell r="S46">
            <v>1</v>
          </cell>
          <cell r="T46">
            <v>1</v>
          </cell>
          <cell r="V46">
            <v>0.58399999999999996</v>
          </cell>
          <cell r="W46">
            <v>1</v>
          </cell>
          <cell r="AG46">
            <v>2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AG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AG48">
            <v>0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AG49">
            <v>0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AG50">
            <v>0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0</v>
          </cell>
          <cell r="V51">
            <v>0</v>
          </cell>
          <cell r="W51">
            <v>0</v>
          </cell>
          <cell r="AG51">
            <v>0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0</v>
          </cell>
          <cell r="V52">
            <v>0</v>
          </cell>
          <cell r="W52">
            <v>0</v>
          </cell>
          <cell r="AG52">
            <v>0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AG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AG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AG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AG56">
            <v>0</v>
          </cell>
        </row>
        <row r="57"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AG57">
            <v>0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AG58">
            <v>0</v>
          </cell>
        </row>
        <row r="59"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AG59">
            <v>0</v>
          </cell>
        </row>
        <row r="60"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AG60">
            <v>0</v>
          </cell>
        </row>
        <row r="61">
          <cell r="Q61">
            <v>0</v>
          </cell>
          <cell r="R61">
            <v>0</v>
          </cell>
          <cell r="S61">
            <v>0</v>
          </cell>
          <cell r="T61">
            <v>0</v>
          </cell>
          <cell r="V61">
            <v>0</v>
          </cell>
          <cell r="W61">
            <v>0</v>
          </cell>
          <cell r="AG61">
            <v>0</v>
          </cell>
        </row>
        <row r="62">
          <cell r="Q62">
            <v>0</v>
          </cell>
          <cell r="R62">
            <v>0</v>
          </cell>
          <cell r="S62">
            <v>0</v>
          </cell>
          <cell r="T62">
            <v>0</v>
          </cell>
          <cell r="V62">
            <v>0</v>
          </cell>
          <cell r="W62">
            <v>0</v>
          </cell>
          <cell r="AG62">
            <v>0</v>
          </cell>
        </row>
        <row r="63"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AG63">
            <v>0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AG64">
            <v>0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AG65">
            <v>0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AG66">
            <v>0</v>
          </cell>
        </row>
        <row r="67"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AG67">
            <v>0</v>
          </cell>
        </row>
        <row r="68"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AG68">
            <v>0</v>
          </cell>
        </row>
        <row r="69"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AG69">
            <v>0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AG70">
            <v>0</v>
          </cell>
        </row>
        <row r="71">
          <cell r="Q71">
            <v>0</v>
          </cell>
          <cell r="R71">
            <v>0</v>
          </cell>
          <cell r="S71">
            <v>0</v>
          </cell>
          <cell r="T71">
            <v>0</v>
          </cell>
          <cell r="V71">
            <v>0</v>
          </cell>
          <cell r="W71">
            <v>0</v>
          </cell>
          <cell r="AG71">
            <v>0</v>
          </cell>
        </row>
        <row r="72">
          <cell r="Q72">
            <v>0</v>
          </cell>
          <cell r="R72">
            <v>0</v>
          </cell>
          <cell r="S72">
            <v>0</v>
          </cell>
          <cell r="T72">
            <v>0</v>
          </cell>
          <cell r="V72">
            <v>0</v>
          </cell>
          <cell r="W72">
            <v>0</v>
          </cell>
          <cell r="AG72">
            <v>0</v>
          </cell>
        </row>
        <row r="73"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AG73">
            <v>0</v>
          </cell>
        </row>
        <row r="74"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AG74">
            <v>0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AG75">
            <v>0</v>
          </cell>
        </row>
        <row r="76"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AG76">
            <v>0</v>
          </cell>
        </row>
        <row r="77"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AG77">
            <v>0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AG78">
            <v>0</v>
          </cell>
        </row>
        <row r="79"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AG79">
            <v>0</v>
          </cell>
        </row>
        <row r="80"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AG80">
            <v>0</v>
          </cell>
        </row>
        <row r="81">
          <cell r="Q81">
            <v>0</v>
          </cell>
          <cell r="R81">
            <v>0</v>
          </cell>
          <cell r="S81">
            <v>0</v>
          </cell>
          <cell r="T81">
            <v>0</v>
          </cell>
          <cell r="V81">
            <v>0</v>
          </cell>
          <cell r="W81">
            <v>0</v>
          </cell>
          <cell r="AG81">
            <v>0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V82">
            <v>0</v>
          </cell>
          <cell r="W82">
            <v>0</v>
          </cell>
          <cell r="AG82">
            <v>0</v>
          </cell>
        </row>
        <row r="83"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AG83">
            <v>0</v>
          </cell>
        </row>
        <row r="84"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AG84">
            <v>0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AG85">
            <v>0</v>
          </cell>
        </row>
        <row r="86"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AG86">
            <v>0</v>
          </cell>
        </row>
        <row r="87"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AG87">
            <v>0</v>
          </cell>
        </row>
        <row r="88"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AG88">
            <v>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AG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AG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V91">
            <v>0</v>
          </cell>
          <cell r="W91">
            <v>0</v>
          </cell>
          <cell r="AG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V92">
            <v>0</v>
          </cell>
          <cell r="W92">
            <v>0</v>
          </cell>
          <cell r="AG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AG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AG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AG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AG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AG97">
            <v>0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AG98">
            <v>0</v>
          </cell>
        </row>
        <row r="99"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AG99">
            <v>0</v>
          </cell>
        </row>
        <row r="100"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AG100">
            <v>0</v>
          </cell>
        </row>
      </sheetData>
      <sheetData sheetId="2">
        <row r="5">
          <cell r="Q5">
            <v>351</v>
          </cell>
          <cell r="S5">
            <v>167.28299999999996</v>
          </cell>
          <cell r="T5">
            <v>204</v>
          </cell>
          <cell r="U5">
            <v>147</v>
          </cell>
          <cell r="Y5">
            <v>243</v>
          </cell>
          <cell r="AA5">
            <v>162.73992995048155</v>
          </cell>
        </row>
      </sheetData>
      <sheetData sheetId="3" refreshError="1"/>
      <sheetData sheetId="4">
        <row r="11">
          <cell r="B11">
            <v>40141</v>
          </cell>
          <cell r="F11">
            <v>1</v>
          </cell>
        </row>
        <row r="12">
          <cell r="F12">
            <v>1</v>
          </cell>
        </row>
        <row r="13">
          <cell r="F13">
            <v>24</v>
          </cell>
        </row>
        <row r="14">
          <cell r="F14">
            <v>1</v>
          </cell>
        </row>
        <row r="15">
          <cell r="F15">
            <v>1</v>
          </cell>
        </row>
        <row r="16">
          <cell r="F16">
            <v>1</v>
          </cell>
        </row>
        <row r="17">
          <cell r="F17">
            <v>1</v>
          </cell>
        </row>
        <row r="18">
          <cell r="F18">
            <v>1</v>
          </cell>
        </row>
        <row r="19">
          <cell r="F19">
            <v>1</v>
          </cell>
        </row>
        <row r="20">
          <cell r="F20">
            <v>24</v>
          </cell>
        </row>
        <row r="21">
          <cell r="F21">
            <v>1</v>
          </cell>
        </row>
        <row r="22">
          <cell r="F22">
            <v>1</v>
          </cell>
        </row>
        <row r="23">
          <cell r="F23">
            <v>1</v>
          </cell>
        </row>
        <row r="24">
          <cell r="F24">
            <v>24</v>
          </cell>
        </row>
        <row r="25">
          <cell r="F25">
            <v>1</v>
          </cell>
        </row>
        <row r="26">
          <cell r="F26">
            <v>1</v>
          </cell>
        </row>
        <row r="27">
          <cell r="F27">
            <v>1</v>
          </cell>
        </row>
        <row r="28">
          <cell r="F28">
            <v>24</v>
          </cell>
        </row>
        <row r="29">
          <cell r="F29">
            <v>1</v>
          </cell>
        </row>
        <row r="30">
          <cell r="F30">
            <v>1</v>
          </cell>
        </row>
        <row r="31">
          <cell r="F31">
            <v>1</v>
          </cell>
        </row>
        <row r="32">
          <cell r="F32">
            <v>15</v>
          </cell>
        </row>
        <row r="33">
          <cell r="F33">
            <v>6</v>
          </cell>
        </row>
        <row r="34">
          <cell r="F34">
            <v>1</v>
          </cell>
        </row>
        <row r="35">
          <cell r="F35">
            <v>1</v>
          </cell>
        </row>
        <row r="36">
          <cell r="F36">
            <v>1</v>
          </cell>
        </row>
        <row r="37">
          <cell r="F37">
            <v>1</v>
          </cell>
        </row>
        <row r="38">
          <cell r="F38">
            <v>1</v>
          </cell>
        </row>
        <row r="39">
          <cell r="F39">
            <v>1</v>
          </cell>
        </row>
        <row r="40">
          <cell r="F40">
            <v>1</v>
          </cell>
        </row>
        <row r="41">
          <cell r="F41">
            <v>1</v>
          </cell>
        </row>
        <row r="42">
          <cell r="F42">
            <v>10</v>
          </cell>
        </row>
        <row r="43">
          <cell r="F43">
            <v>1</v>
          </cell>
        </row>
        <row r="44">
          <cell r="F44">
            <v>1</v>
          </cell>
        </row>
        <row r="45">
          <cell r="F45">
            <v>1</v>
          </cell>
        </row>
        <row r="46">
          <cell r="F46">
            <v>2</v>
          </cell>
        </row>
        <row r="47">
          <cell r="F47">
            <v>1</v>
          </cell>
        </row>
        <row r="48">
          <cell r="F48">
            <v>2</v>
          </cell>
        </row>
        <row r="49">
          <cell r="F49">
            <v>2</v>
          </cell>
        </row>
        <row r="50">
          <cell r="F50">
            <v>1</v>
          </cell>
        </row>
        <row r="51">
          <cell r="F51">
            <v>2</v>
          </cell>
        </row>
        <row r="52">
          <cell r="F52">
            <v>2</v>
          </cell>
        </row>
        <row r="53">
          <cell r="F53">
            <v>4</v>
          </cell>
        </row>
        <row r="54">
          <cell r="F54">
            <v>2</v>
          </cell>
        </row>
        <row r="55">
          <cell r="F55">
            <v>1</v>
          </cell>
        </row>
        <row r="56">
          <cell r="F56">
            <v>1</v>
          </cell>
        </row>
        <row r="57">
          <cell r="F57">
            <v>1</v>
          </cell>
        </row>
        <row r="58">
          <cell r="F58">
            <v>1</v>
          </cell>
        </row>
        <row r="59">
          <cell r="F59">
            <v>1</v>
          </cell>
        </row>
        <row r="60">
          <cell r="F60">
            <v>1</v>
          </cell>
        </row>
        <row r="61">
          <cell r="F61">
            <v>1</v>
          </cell>
        </row>
        <row r="62">
          <cell r="F62">
            <v>1</v>
          </cell>
        </row>
        <row r="63">
          <cell r="F63">
            <v>1</v>
          </cell>
        </row>
        <row r="64">
          <cell r="F64">
            <v>1</v>
          </cell>
        </row>
        <row r="65">
          <cell r="F65">
            <v>4</v>
          </cell>
        </row>
        <row r="66">
          <cell r="F66">
            <v>1</v>
          </cell>
        </row>
        <row r="67">
          <cell r="F67">
            <v>2</v>
          </cell>
        </row>
        <row r="68">
          <cell r="F68">
            <v>3</v>
          </cell>
        </row>
        <row r="69">
          <cell r="F69">
            <v>2</v>
          </cell>
        </row>
        <row r="70">
          <cell r="F70">
            <v>2</v>
          </cell>
        </row>
        <row r="71">
          <cell r="F71">
            <v>1</v>
          </cell>
        </row>
        <row r="72">
          <cell r="F72">
            <v>1</v>
          </cell>
        </row>
        <row r="73">
          <cell r="F73">
            <v>1</v>
          </cell>
        </row>
        <row r="75">
          <cell r="F75">
            <v>4</v>
          </cell>
        </row>
      </sheetData>
      <sheetData sheetId="5" refreshError="1"/>
      <sheetData sheetId="6" refreshError="1"/>
      <sheetData sheetId="7">
        <row r="5">
          <cell r="I5">
            <v>121.61300000000003</v>
          </cell>
          <cell r="J5">
            <v>228</v>
          </cell>
        </row>
        <row r="6">
          <cell r="I6">
            <v>45.669999999999931</v>
          </cell>
          <cell r="J6">
            <v>123</v>
          </cell>
        </row>
      </sheetData>
      <sheetData sheetId="8" refreshError="1"/>
      <sheetData sheetId="9">
        <row r="7">
          <cell r="AQ7">
            <v>66.213000000000008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ad"/>
      <sheetName val="Ob"/>
      <sheetName val="Estaq"/>
      <sheetName val="Fund"/>
      <sheetName val="Mont"/>
      <sheetName val="Pr PP"/>
      <sheetName val="Pr PP Laje"/>
      <sheetName val="Te. Ca."/>
      <sheetName val="Lj"/>
      <sheetName val="S M-E"/>
      <sheetName val="Ad C"/>
      <sheetName val="Medição"/>
      <sheetName val="Med"/>
      <sheetName val="Hist. Med"/>
      <sheetName val="Solic. C"/>
      <sheetName val="Solic. E&amp;S"/>
      <sheetName val="Aceite"/>
    </sheetNames>
    <sheetDataSet>
      <sheetData sheetId="0" refreshError="1"/>
      <sheetData sheetId="1">
        <row r="4">
          <cell r="AN4">
            <v>0</v>
          </cell>
        </row>
        <row r="7"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9</v>
          </cell>
          <cell r="AP7">
            <v>1.3620000000000001</v>
          </cell>
          <cell r="AQ7">
            <v>84</v>
          </cell>
          <cell r="AR7">
            <v>46.673999999999999</v>
          </cell>
          <cell r="AS7">
            <v>329</v>
          </cell>
          <cell r="AT7">
            <v>132.291</v>
          </cell>
          <cell r="AU7">
            <v>22</v>
          </cell>
          <cell r="AV7">
            <v>34.992000000000004</v>
          </cell>
        </row>
      </sheetData>
      <sheetData sheetId="2">
        <row r="4">
          <cell r="J4">
            <v>0</v>
          </cell>
        </row>
      </sheetData>
      <sheetData sheetId="3">
        <row r="4">
          <cell r="J4">
            <v>0.97164626530102405</v>
          </cell>
        </row>
      </sheetData>
      <sheetData sheetId="4">
        <row r="11">
          <cell r="B11" t="str">
            <v>1140211</v>
          </cell>
        </row>
      </sheetData>
      <sheetData sheetId="5">
        <row r="3">
          <cell r="V3">
            <v>351</v>
          </cell>
        </row>
      </sheetData>
      <sheetData sheetId="6" refreshError="1"/>
      <sheetData sheetId="7">
        <row r="5">
          <cell r="D5">
            <v>4000</v>
          </cell>
          <cell r="F5">
            <v>0</v>
          </cell>
          <cell r="G5">
            <v>4000</v>
          </cell>
        </row>
      </sheetData>
      <sheetData sheetId="8">
        <row r="7">
          <cell r="G7">
            <v>0</v>
          </cell>
          <cell r="N7">
            <v>0</v>
          </cell>
          <cell r="O7">
            <v>0</v>
          </cell>
          <cell r="X7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F1:V190"/>
  <sheetViews>
    <sheetView showGridLines="0" showZeros="0" zoomScale="85" workbookViewId="0">
      <selection activeCell="B5" sqref="B5"/>
    </sheetView>
  </sheetViews>
  <sheetFormatPr defaultColWidth="11.42578125" defaultRowHeight="13.5" customHeight="1"/>
  <cols>
    <col min="1" max="1" width="2.7109375" style="1" customWidth="1"/>
    <col min="2" max="2" width="24.28515625" style="1" customWidth="1"/>
    <col min="3" max="4" width="2.7109375" style="1" customWidth="1"/>
    <col min="5" max="5" width="3.5703125" style="1" bestFit="1" customWidth="1"/>
    <col min="6" max="6" width="45" style="2" bestFit="1" customWidth="1"/>
    <col min="7" max="7" width="75.85546875" style="2" bestFit="1" customWidth="1"/>
    <col min="8" max="8" width="15" style="2" bestFit="1" customWidth="1"/>
    <col min="9" max="9" width="18.140625" style="1" bestFit="1" customWidth="1"/>
    <col min="10" max="10" width="23.5703125" style="1" bestFit="1" customWidth="1"/>
    <col min="11" max="11" width="13.140625" style="1" bestFit="1" customWidth="1"/>
    <col min="12" max="12" width="20.85546875" style="1" bestFit="1" customWidth="1"/>
    <col min="13" max="13" width="16.28515625" style="1" bestFit="1" customWidth="1"/>
    <col min="14" max="14" width="50" style="1" customWidth="1"/>
    <col min="15" max="17" width="11.42578125" style="1"/>
    <col min="18" max="18" width="20.85546875" style="1" bestFit="1" customWidth="1"/>
    <col min="19" max="20" width="11.42578125" style="1"/>
    <col min="21" max="21" width="44.85546875" style="1" bestFit="1" customWidth="1"/>
    <col min="22" max="22" width="14.5703125" style="1" bestFit="1" customWidth="1"/>
    <col min="23" max="24" width="11.42578125" style="1"/>
    <col min="25" max="25" width="40" style="1" bestFit="1" customWidth="1"/>
    <col min="26" max="16384" width="11.42578125" style="1"/>
  </cols>
  <sheetData>
    <row r="1" spans="6:22" ht="13.5" customHeight="1">
      <c r="F1" s="52"/>
      <c r="G1" s="52"/>
      <c r="H1" s="51"/>
    </row>
    <row r="2" spans="6:22" ht="13.5" customHeight="1">
      <c r="F2" s="37"/>
      <c r="G2" s="45"/>
      <c r="H2" s="45"/>
      <c r="I2" s="37"/>
      <c r="J2" s="37"/>
      <c r="K2" s="37"/>
      <c r="L2" s="10"/>
      <c r="U2" s="49"/>
      <c r="V2" s="48"/>
    </row>
    <row r="3" spans="6:22" ht="13.5" customHeight="1">
      <c r="F3" s="50" t="s">
        <v>182</v>
      </c>
      <c r="G3" s="45"/>
      <c r="H3" s="45"/>
      <c r="I3" s="37"/>
      <c r="J3" s="37"/>
      <c r="K3" s="37"/>
      <c r="L3" s="10"/>
      <c r="U3" s="49"/>
      <c r="V3" s="48"/>
    </row>
    <row r="4" spans="6:22" ht="13.5" customHeight="1">
      <c r="F4" s="37"/>
      <c r="G4" s="45"/>
      <c r="H4" s="45"/>
      <c r="I4" s="37"/>
      <c r="J4" s="37"/>
      <c r="K4" s="37"/>
      <c r="L4" s="10"/>
      <c r="U4" s="49"/>
      <c r="V4" s="48"/>
    </row>
    <row r="5" spans="6:22" ht="13.5" customHeight="1">
      <c r="F5" s="27" t="s">
        <v>181</v>
      </c>
      <c r="G5" s="26"/>
      <c r="H5" s="45"/>
      <c r="I5" s="37"/>
      <c r="J5" s="37"/>
      <c r="K5" s="37"/>
      <c r="L5" s="10"/>
      <c r="U5" s="49"/>
      <c r="V5" s="48"/>
    </row>
    <row r="6" spans="6:22" ht="13.5" customHeight="1">
      <c r="F6" s="47"/>
      <c r="G6" s="25" t="s">
        <v>4</v>
      </c>
      <c r="H6" s="45"/>
      <c r="I6" s="37"/>
      <c r="J6" s="37"/>
      <c r="K6" s="37"/>
      <c r="L6" s="10"/>
      <c r="U6" s="49"/>
      <c r="V6" s="48"/>
    </row>
    <row r="7" spans="6:22" ht="13.5" customHeight="1">
      <c r="F7" s="47"/>
      <c r="G7" s="7" t="s">
        <v>180</v>
      </c>
      <c r="H7" s="45"/>
      <c r="I7" s="37"/>
      <c r="J7" s="37"/>
      <c r="K7" s="37"/>
      <c r="L7" s="10"/>
      <c r="U7" s="49"/>
      <c r="V7" s="48"/>
    </row>
    <row r="8" spans="6:22" ht="13.5" customHeight="1">
      <c r="F8" s="47"/>
      <c r="G8" s="7" t="s">
        <v>179</v>
      </c>
      <c r="H8" s="45"/>
      <c r="I8" s="37"/>
      <c r="J8" s="37"/>
      <c r="K8" s="37"/>
      <c r="L8" s="10"/>
      <c r="U8" s="49"/>
      <c r="V8" s="48"/>
    </row>
    <row r="9" spans="6:22" ht="13.5" customHeight="1">
      <c r="F9" s="47"/>
      <c r="G9" s="5" t="s">
        <v>178</v>
      </c>
      <c r="H9" s="45"/>
      <c r="I9" s="37"/>
      <c r="J9" s="37"/>
      <c r="K9" s="37"/>
      <c r="L9" s="10"/>
      <c r="U9" s="49"/>
      <c r="V9" s="48"/>
    </row>
    <row r="10" spans="6:22" ht="13.5" customHeight="1">
      <c r="F10" s="47"/>
      <c r="G10" s="5" t="s">
        <v>177</v>
      </c>
      <c r="H10" s="45"/>
      <c r="I10" s="37"/>
      <c r="J10" s="37"/>
      <c r="K10" s="37"/>
      <c r="L10" s="10"/>
      <c r="U10" s="49"/>
      <c r="V10" s="48"/>
    </row>
    <row r="11" spans="6:22" ht="13.5" customHeight="1">
      <c r="F11" s="47"/>
      <c r="G11" s="5" t="s">
        <v>176</v>
      </c>
      <c r="H11" s="45"/>
      <c r="I11" s="37"/>
      <c r="J11" s="37"/>
      <c r="K11" s="37"/>
      <c r="L11" s="10"/>
      <c r="U11" s="49"/>
      <c r="V11" s="48"/>
    </row>
    <row r="12" spans="6:22" ht="13.5" customHeight="1">
      <c r="F12" s="47"/>
      <c r="G12" s="5" t="s">
        <v>175</v>
      </c>
      <c r="H12" s="45"/>
      <c r="I12" s="37"/>
      <c r="J12" s="37"/>
      <c r="K12" s="37"/>
      <c r="L12" s="10"/>
      <c r="U12" s="49"/>
      <c r="V12" s="48"/>
    </row>
    <row r="13" spans="6:22" ht="13.5" customHeight="1">
      <c r="F13" s="47"/>
      <c r="G13" s="5" t="s">
        <v>174</v>
      </c>
      <c r="H13" s="45"/>
      <c r="I13" s="37"/>
      <c r="J13" s="37"/>
      <c r="K13" s="37"/>
      <c r="L13" s="10"/>
      <c r="U13" s="49"/>
      <c r="V13" s="48"/>
    </row>
    <row r="14" spans="6:22" ht="13.5" customHeight="1">
      <c r="F14" s="47"/>
      <c r="G14" s="5" t="s">
        <v>173</v>
      </c>
      <c r="H14" s="45"/>
      <c r="I14" s="37"/>
      <c r="J14" s="37"/>
      <c r="K14" s="37"/>
      <c r="L14" s="10"/>
      <c r="U14" s="49"/>
      <c r="V14" s="48"/>
    </row>
    <row r="15" spans="6:22" ht="13.5" customHeight="1">
      <c r="F15" s="47"/>
      <c r="G15" s="5" t="s">
        <v>172</v>
      </c>
      <c r="H15" s="45"/>
      <c r="I15" s="37"/>
      <c r="J15" s="37"/>
      <c r="K15" s="37"/>
      <c r="L15" s="10"/>
      <c r="U15" s="49"/>
      <c r="V15" s="48"/>
    </row>
    <row r="16" spans="6:22" ht="13.5" customHeight="1">
      <c r="F16" s="47"/>
      <c r="G16" s="5" t="s">
        <v>171</v>
      </c>
      <c r="H16" s="37"/>
      <c r="I16" s="37"/>
      <c r="J16" s="37"/>
      <c r="K16" s="37"/>
      <c r="U16" s="41"/>
      <c r="V16" s="40"/>
    </row>
    <row r="17" spans="6:22" ht="13.5" customHeight="1">
      <c r="F17" s="47"/>
      <c r="G17" s="5" t="s">
        <v>170</v>
      </c>
      <c r="H17" s="37"/>
      <c r="I17" s="37"/>
      <c r="J17" s="37"/>
      <c r="K17" s="37"/>
      <c r="U17" s="41"/>
      <c r="V17" s="40"/>
    </row>
    <row r="18" spans="6:22" ht="13.5" customHeight="1">
      <c r="F18" s="46"/>
      <c r="G18" s="3" t="s">
        <v>169</v>
      </c>
      <c r="H18" s="37"/>
      <c r="I18" s="37"/>
      <c r="J18" s="37"/>
      <c r="K18" s="37"/>
      <c r="U18" s="41"/>
      <c r="V18" s="40"/>
    </row>
    <row r="19" spans="6:22" ht="13.5" customHeight="1">
      <c r="F19" s="37"/>
      <c r="G19" s="1"/>
      <c r="H19" s="37"/>
      <c r="I19" s="37"/>
      <c r="J19" s="37"/>
      <c r="K19" s="37"/>
      <c r="U19" s="41"/>
      <c r="V19" s="40"/>
    </row>
    <row r="20" spans="6:22" ht="13.5" customHeight="1">
      <c r="F20" s="37"/>
      <c r="G20" s="1"/>
      <c r="H20" s="37"/>
      <c r="I20" s="37"/>
      <c r="J20" s="37"/>
      <c r="K20" s="37"/>
      <c r="U20" s="41"/>
      <c r="V20" s="40"/>
    </row>
    <row r="21" spans="6:22" ht="13.5" customHeight="1">
      <c r="F21" s="27" t="s">
        <v>168</v>
      </c>
      <c r="G21" s="26"/>
      <c r="H21" s="37"/>
      <c r="I21" s="37"/>
      <c r="J21" s="37"/>
      <c r="K21" s="37"/>
      <c r="U21" s="41"/>
      <c r="V21" s="40"/>
    </row>
    <row r="22" spans="6:22" ht="13.5" customHeight="1">
      <c r="F22" s="44"/>
      <c r="G22" s="25" t="s">
        <v>4</v>
      </c>
      <c r="H22" s="37"/>
      <c r="I22" s="37"/>
      <c r="J22" s="37"/>
      <c r="K22" s="37"/>
      <c r="U22" s="41"/>
      <c r="V22" s="40"/>
    </row>
    <row r="23" spans="6:22" ht="13.5" customHeight="1">
      <c r="F23" s="43"/>
      <c r="G23" s="8" t="s">
        <v>167</v>
      </c>
      <c r="H23" s="37"/>
      <c r="I23" s="37"/>
      <c r="J23" s="37"/>
      <c r="K23" s="37"/>
      <c r="U23" s="41"/>
      <c r="V23" s="40"/>
    </row>
    <row r="24" spans="6:22" ht="13.5" customHeight="1">
      <c r="F24" s="43"/>
      <c r="G24" s="8" t="s">
        <v>166</v>
      </c>
      <c r="H24" s="37"/>
      <c r="I24" s="37"/>
      <c r="J24" s="37"/>
      <c r="K24" s="37"/>
      <c r="U24" s="41"/>
      <c r="V24" s="40"/>
    </row>
    <row r="25" spans="6:22" ht="13.5" customHeight="1">
      <c r="F25" s="43"/>
      <c r="G25" s="8" t="s">
        <v>165</v>
      </c>
      <c r="H25" s="37"/>
      <c r="I25" s="37"/>
      <c r="J25" s="37"/>
      <c r="K25" s="37"/>
      <c r="U25" s="41"/>
      <c r="V25" s="40"/>
    </row>
    <row r="26" spans="6:22" ht="13.5" customHeight="1">
      <c r="F26" s="43"/>
      <c r="G26" s="8" t="s">
        <v>164</v>
      </c>
      <c r="H26" s="37"/>
      <c r="I26" s="37"/>
      <c r="J26" s="37"/>
      <c r="K26" s="37"/>
      <c r="U26" s="41"/>
      <c r="V26" s="40"/>
    </row>
    <row r="27" spans="6:22" ht="13.5" customHeight="1">
      <c r="F27" s="42"/>
      <c r="G27" s="30" t="s">
        <v>163</v>
      </c>
      <c r="H27" s="37"/>
      <c r="I27" s="37"/>
      <c r="J27" s="37"/>
      <c r="K27" s="37"/>
      <c r="U27" s="41"/>
      <c r="V27" s="40"/>
    </row>
    <row r="28" spans="6:22" ht="13.5" customHeight="1">
      <c r="F28" s="37"/>
      <c r="G28" s="45"/>
      <c r="H28" s="37"/>
      <c r="I28" s="37"/>
      <c r="J28" s="37"/>
      <c r="K28" s="37"/>
      <c r="U28" s="41"/>
      <c r="V28" s="40"/>
    </row>
    <row r="29" spans="6:22" ht="13.5" customHeight="1">
      <c r="F29" s="27" t="s">
        <v>162</v>
      </c>
      <c r="G29" s="26"/>
      <c r="H29" s="37"/>
      <c r="I29" s="37"/>
      <c r="J29" s="37"/>
      <c r="K29" s="37"/>
      <c r="U29" s="41"/>
      <c r="V29" s="40"/>
    </row>
    <row r="30" spans="6:22" ht="13.5" customHeight="1">
      <c r="F30" s="44"/>
      <c r="G30" s="25" t="s">
        <v>4</v>
      </c>
      <c r="H30" s="37"/>
      <c r="I30" s="37"/>
      <c r="J30" s="37"/>
      <c r="K30" s="37"/>
      <c r="U30" s="41"/>
      <c r="V30" s="40"/>
    </row>
    <row r="31" spans="6:22" ht="13.5" customHeight="1">
      <c r="F31" s="43"/>
      <c r="G31" s="22" t="s">
        <v>161</v>
      </c>
      <c r="H31" s="37"/>
      <c r="I31" s="37"/>
      <c r="J31" s="37"/>
      <c r="K31" s="37"/>
      <c r="U31" s="41"/>
      <c r="V31" s="40"/>
    </row>
    <row r="32" spans="6:22" ht="13.5" customHeight="1">
      <c r="F32" s="43"/>
      <c r="G32" s="24" t="s">
        <v>160</v>
      </c>
      <c r="H32" s="37"/>
      <c r="I32" s="37"/>
      <c r="J32" s="37"/>
      <c r="K32" s="37"/>
      <c r="U32" s="41"/>
      <c r="V32" s="40"/>
    </row>
    <row r="33" spans="6:22" ht="13.5" customHeight="1">
      <c r="F33" s="43"/>
      <c r="G33" s="22" t="s">
        <v>159</v>
      </c>
      <c r="H33" s="37"/>
      <c r="I33" s="37"/>
      <c r="J33" s="37"/>
      <c r="K33" s="37"/>
      <c r="U33" s="41"/>
      <c r="V33" s="40"/>
    </row>
    <row r="34" spans="6:22" ht="13.5" customHeight="1">
      <c r="F34" s="43"/>
      <c r="G34" s="22" t="s">
        <v>158</v>
      </c>
      <c r="H34" s="37"/>
      <c r="I34" s="37"/>
      <c r="J34" s="37"/>
      <c r="K34" s="37"/>
      <c r="U34" s="41"/>
      <c r="V34" s="40"/>
    </row>
    <row r="35" spans="6:22" ht="13.5" customHeight="1">
      <c r="F35" s="43"/>
      <c r="G35" s="22" t="s">
        <v>157</v>
      </c>
      <c r="H35" s="37"/>
      <c r="I35" s="37"/>
      <c r="J35" s="37"/>
      <c r="K35" s="37"/>
      <c r="U35" s="41"/>
      <c r="V35" s="40"/>
    </row>
    <row r="36" spans="6:22" ht="13.5" customHeight="1">
      <c r="F36" s="43"/>
      <c r="G36" s="22" t="s">
        <v>156</v>
      </c>
      <c r="H36" s="37"/>
      <c r="I36" s="37"/>
      <c r="J36" s="37"/>
      <c r="K36" s="37"/>
      <c r="U36" s="41"/>
      <c r="V36" s="40"/>
    </row>
    <row r="37" spans="6:22" ht="13.5" customHeight="1">
      <c r="F37" s="43"/>
      <c r="G37" s="22" t="s">
        <v>155</v>
      </c>
      <c r="H37" s="37"/>
      <c r="I37" s="37"/>
      <c r="J37" s="37"/>
      <c r="K37" s="37"/>
      <c r="U37" s="41"/>
      <c r="V37" s="40"/>
    </row>
    <row r="38" spans="6:22" ht="13.5" customHeight="1">
      <c r="F38" s="43"/>
      <c r="G38" s="22" t="s">
        <v>154</v>
      </c>
      <c r="H38" s="37"/>
      <c r="I38" s="37"/>
      <c r="J38" s="37"/>
      <c r="K38" s="37"/>
      <c r="U38" s="41"/>
      <c r="V38" s="40"/>
    </row>
    <row r="39" spans="6:22" ht="13.5" customHeight="1">
      <c r="F39" s="43"/>
      <c r="G39" s="22" t="s">
        <v>153</v>
      </c>
      <c r="H39" s="37"/>
      <c r="I39" s="37"/>
      <c r="J39" s="37"/>
      <c r="K39" s="37"/>
      <c r="U39" s="41"/>
      <c r="V39" s="40"/>
    </row>
    <row r="40" spans="6:22" ht="13.5" customHeight="1">
      <c r="F40" s="43"/>
      <c r="G40" s="22" t="s">
        <v>152</v>
      </c>
      <c r="H40" s="37"/>
      <c r="I40" s="37"/>
      <c r="J40" s="37"/>
      <c r="K40" s="37"/>
      <c r="U40" s="41"/>
      <c r="V40" s="40"/>
    </row>
    <row r="41" spans="6:22" ht="13.5" customHeight="1">
      <c r="F41" s="43"/>
      <c r="G41" s="22" t="s">
        <v>151</v>
      </c>
      <c r="H41" s="37"/>
      <c r="I41" s="37"/>
      <c r="J41" s="37"/>
      <c r="K41" s="37"/>
      <c r="U41" s="41"/>
      <c r="V41" s="40"/>
    </row>
    <row r="42" spans="6:22" ht="13.5" customHeight="1">
      <c r="F42" s="43"/>
      <c r="G42" s="22" t="s">
        <v>150</v>
      </c>
      <c r="H42" s="37"/>
      <c r="I42" s="37"/>
      <c r="J42" s="37"/>
      <c r="K42" s="37"/>
      <c r="U42" s="41"/>
      <c r="V42" s="40"/>
    </row>
    <row r="43" spans="6:22" ht="13.5" customHeight="1">
      <c r="F43" s="43"/>
      <c r="G43" s="22" t="s">
        <v>149</v>
      </c>
      <c r="H43" s="37"/>
      <c r="I43" s="37"/>
      <c r="J43" s="37"/>
      <c r="K43" s="37"/>
      <c r="U43" s="41"/>
      <c r="V43" s="40"/>
    </row>
    <row r="44" spans="6:22" ht="13.5" customHeight="1">
      <c r="F44" s="43"/>
      <c r="G44" s="22" t="s">
        <v>148</v>
      </c>
      <c r="H44" s="37"/>
      <c r="I44" s="37"/>
      <c r="J44" s="37"/>
      <c r="K44" s="37"/>
      <c r="U44" s="41"/>
      <c r="V44" s="40"/>
    </row>
    <row r="45" spans="6:22" ht="13.5" customHeight="1">
      <c r="F45" s="43"/>
      <c r="G45" s="22" t="s">
        <v>147</v>
      </c>
      <c r="H45" s="37"/>
      <c r="I45" s="37"/>
      <c r="J45" s="37"/>
      <c r="K45" s="37"/>
      <c r="U45" s="41"/>
      <c r="V45" s="40"/>
    </row>
    <row r="46" spans="6:22" ht="13.5" customHeight="1">
      <c r="F46" s="43"/>
      <c r="G46" s="22" t="s">
        <v>146</v>
      </c>
      <c r="H46" s="37"/>
      <c r="I46" s="37"/>
      <c r="J46" s="37"/>
      <c r="K46" s="37"/>
      <c r="U46" s="41"/>
      <c r="V46" s="40"/>
    </row>
    <row r="47" spans="6:22" ht="13.5" customHeight="1">
      <c r="F47" s="43"/>
      <c r="G47" s="22" t="s">
        <v>145</v>
      </c>
      <c r="H47" s="37"/>
      <c r="I47" s="37"/>
      <c r="J47" s="37"/>
      <c r="K47" s="37"/>
      <c r="U47" s="41"/>
      <c r="V47" s="40"/>
    </row>
    <row r="48" spans="6:22" ht="13.5" customHeight="1">
      <c r="F48" s="43"/>
      <c r="G48" s="22" t="s">
        <v>144</v>
      </c>
      <c r="H48" s="37"/>
      <c r="I48" s="37"/>
      <c r="J48" s="37"/>
      <c r="K48" s="37"/>
      <c r="U48" s="41"/>
      <c r="V48" s="40"/>
    </row>
    <row r="49" spans="6:22" ht="13.5" customHeight="1">
      <c r="F49" s="42"/>
      <c r="G49" s="19" t="s">
        <v>143</v>
      </c>
      <c r="H49" s="37"/>
      <c r="I49" s="37"/>
      <c r="J49" s="37"/>
      <c r="K49" s="37"/>
      <c r="U49" s="41"/>
      <c r="V49" s="40"/>
    </row>
    <row r="50" spans="6:22" ht="13.5" customHeight="1">
      <c r="F50" s="37"/>
      <c r="G50" s="37"/>
      <c r="H50" s="37"/>
      <c r="I50" s="37"/>
      <c r="J50" s="37"/>
      <c r="K50" s="37"/>
      <c r="L50" s="10"/>
      <c r="U50" s="41" t="s">
        <v>4</v>
      </c>
      <c r="V50" s="40" t="s">
        <v>4</v>
      </c>
    </row>
    <row r="51" spans="6:22" ht="13.5" customHeight="1">
      <c r="F51" s="27" t="s">
        <v>136</v>
      </c>
      <c r="G51" s="26"/>
      <c r="H51" s="37"/>
      <c r="I51" s="37"/>
      <c r="J51" s="37"/>
      <c r="K51" s="37"/>
      <c r="L51" s="10"/>
      <c r="U51" s="39"/>
      <c r="V51" s="38"/>
    </row>
    <row r="52" spans="6:22" ht="13.5" customHeight="1">
      <c r="F52" s="23"/>
      <c r="G52" s="25" t="s">
        <v>4</v>
      </c>
      <c r="H52" s="37"/>
      <c r="I52" s="37"/>
      <c r="J52" s="37"/>
      <c r="K52" s="37"/>
      <c r="L52" s="10"/>
      <c r="U52" s="39"/>
      <c r="V52" s="38"/>
    </row>
    <row r="53" spans="6:22" ht="13.5" customHeight="1">
      <c r="F53" s="23"/>
      <c r="G53" s="22" t="s">
        <v>131</v>
      </c>
      <c r="H53" s="37"/>
      <c r="I53" s="37"/>
      <c r="J53" s="37"/>
      <c r="K53" s="37"/>
      <c r="L53" s="10"/>
      <c r="U53" s="39"/>
      <c r="V53" s="38"/>
    </row>
    <row r="54" spans="6:22" ht="13.5" customHeight="1">
      <c r="F54" s="23"/>
      <c r="G54" s="24" t="s">
        <v>128</v>
      </c>
      <c r="H54" s="37"/>
      <c r="I54" s="37"/>
      <c r="J54" s="37"/>
      <c r="K54" s="37"/>
      <c r="L54" s="10"/>
      <c r="U54" s="39"/>
      <c r="V54" s="38"/>
    </row>
    <row r="55" spans="6:22" ht="13.5" customHeight="1">
      <c r="F55" s="23"/>
      <c r="G55" s="22" t="s">
        <v>125</v>
      </c>
      <c r="H55" s="37"/>
      <c r="I55" s="37"/>
      <c r="J55" s="37"/>
      <c r="K55" s="37"/>
      <c r="L55" s="10"/>
      <c r="U55" s="39"/>
      <c r="V55" s="38"/>
    </row>
    <row r="56" spans="6:22" ht="13.5" customHeight="1">
      <c r="F56" s="23"/>
      <c r="G56" s="22" t="s">
        <v>122</v>
      </c>
      <c r="H56" s="37"/>
      <c r="I56" s="37"/>
      <c r="J56" s="37"/>
      <c r="K56" s="37"/>
      <c r="L56" s="10"/>
      <c r="U56" s="39"/>
      <c r="V56" s="38"/>
    </row>
    <row r="57" spans="6:22" ht="13.5" customHeight="1">
      <c r="F57" s="23"/>
      <c r="G57" s="22" t="s">
        <v>119</v>
      </c>
      <c r="H57" s="37"/>
      <c r="I57" s="37"/>
      <c r="J57" s="37"/>
      <c r="K57" s="37"/>
      <c r="L57" s="10"/>
      <c r="U57" s="39"/>
      <c r="V57" s="38"/>
    </row>
    <row r="58" spans="6:22" ht="13.5" customHeight="1">
      <c r="F58" s="23"/>
      <c r="G58" s="22" t="s">
        <v>116</v>
      </c>
      <c r="H58" s="37"/>
      <c r="I58" s="37"/>
      <c r="J58" s="37"/>
      <c r="K58" s="37"/>
      <c r="L58" s="10"/>
      <c r="U58" s="39"/>
      <c r="V58" s="38"/>
    </row>
    <row r="59" spans="6:22" ht="13.5" customHeight="1">
      <c r="F59" s="20"/>
      <c r="G59" s="19" t="s">
        <v>113</v>
      </c>
      <c r="H59" s="37"/>
      <c r="I59" s="37"/>
      <c r="J59" s="37"/>
      <c r="K59" s="37"/>
      <c r="L59" s="10"/>
      <c r="U59" s="39"/>
      <c r="V59" s="38"/>
    </row>
    <row r="60" spans="6:22" ht="13.5" customHeight="1">
      <c r="F60" s="37"/>
      <c r="G60" s="37"/>
      <c r="H60" s="37"/>
      <c r="I60" s="37"/>
      <c r="J60" s="37"/>
      <c r="K60" s="37"/>
      <c r="L60" s="10"/>
      <c r="U60" s="39"/>
      <c r="V60" s="38"/>
    </row>
    <row r="61" spans="6:22" ht="13.5" customHeight="1">
      <c r="F61" s="27" t="s">
        <v>142</v>
      </c>
      <c r="G61" s="26"/>
      <c r="H61" s="37"/>
      <c r="I61" s="37"/>
      <c r="J61" s="37"/>
      <c r="K61" s="37"/>
      <c r="L61" s="10"/>
      <c r="U61" s="17"/>
      <c r="V61" s="16"/>
    </row>
    <row r="62" spans="6:22" ht="13.5" customHeight="1">
      <c r="F62" s="32"/>
      <c r="G62" s="8" t="s">
        <v>4</v>
      </c>
      <c r="L62" s="10"/>
      <c r="U62" s="36"/>
      <c r="V62" s="35"/>
    </row>
    <row r="63" spans="6:22" ht="13.5" customHeight="1">
      <c r="F63" s="32"/>
      <c r="G63" s="8" t="s">
        <v>141</v>
      </c>
      <c r="L63" s="10"/>
      <c r="U63" s="34"/>
      <c r="V63" s="33"/>
    </row>
    <row r="64" spans="6:22" ht="13.5" customHeight="1">
      <c r="F64" s="32"/>
      <c r="G64" s="8" t="s">
        <v>140</v>
      </c>
      <c r="L64" s="10"/>
      <c r="U64" s="17"/>
      <c r="V64" s="16"/>
    </row>
    <row r="65" spans="6:22" ht="13.5" customHeight="1">
      <c r="F65" s="32"/>
      <c r="G65" s="8" t="s">
        <v>139</v>
      </c>
      <c r="L65" s="10"/>
      <c r="U65" s="17"/>
      <c r="V65" s="16"/>
    </row>
    <row r="66" spans="6:22" ht="13.5" customHeight="1">
      <c r="F66" s="31"/>
      <c r="G66" s="30" t="s">
        <v>138</v>
      </c>
      <c r="L66" s="10"/>
      <c r="U66" s="17"/>
      <c r="V66" s="16"/>
    </row>
    <row r="67" spans="6:22" ht="13.5" customHeight="1">
      <c r="L67" s="10"/>
      <c r="U67" s="17"/>
      <c r="V67" s="16"/>
    </row>
    <row r="68" spans="6:22" ht="13.5" customHeight="1">
      <c r="F68" s="29" t="s">
        <v>137</v>
      </c>
      <c r="G68" s="28"/>
      <c r="I68" s="27" t="s">
        <v>136</v>
      </c>
      <c r="J68" s="26"/>
      <c r="U68" s="17"/>
      <c r="V68" s="16"/>
    </row>
    <row r="69" spans="6:22" ht="13.5" customHeight="1">
      <c r="F69" s="21" t="s">
        <v>135</v>
      </c>
      <c r="G69" s="5" t="s">
        <v>134</v>
      </c>
      <c r="I69" s="23"/>
      <c r="J69" s="25" t="s">
        <v>4</v>
      </c>
      <c r="U69" s="17"/>
      <c r="V69" s="16"/>
    </row>
    <row r="70" spans="6:22" ht="13.5" customHeight="1">
      <c r="F70" s="21" t="s">
        <v>133</v>
      </c>
      <c r="G70" s="5" t="s">
        <v>132</v>
      </c>
      <c r="I70" s="23"/>
      <c r="J70" s="22" t="s">
        <v>131</v>
      </c>
      <c r="L70" s="10"/>
      <c r="U70" s="17"/>
      <c r="V70" s="16"/>
    </row>
    <row r="71" spans="6:22" ht="13.5" customHeight="1">
      <c r="F71" s="21" t="s">
        <v>130</v>
      </c>
      <c r="G71" s="5" t="s">
        <v>129</v>
      </c>
      <c r="I71" s="23"/>
      <c r="J71" s="24" t="s">
        <v>128</v>
      </c>
      <c r="L71" s="10"/>
      <c r="U71" s="17"/>
      <c r="V71" s="16"/>
    </row>
    <row r="72" spans="6:22" ht="13.5" customHeight="1">
      <c r="F72" s="21" t="s">
        <v>127</v>
      </c>
      <c r="G72" s="5" t="s">
        <v>126</v>
      </c>
      <c r="I72" s="23"/>
      <c r="J72" s="22" t="s">
        <v>125</v>
      </c>
      <c r="L72" s="10"/>
      <c r="U72" s="17"/>
      <c r="V72" s="16"/>
    </row>
    <row r="73" spans="6:22" ht="13.5" customHeight="1">
      <c r="F73" s="21" t="s">
        <v>124</v>
      </c>
      <c r="G73" s="5" t="s">
        <v>123</v>
      </c>
      <c r="I73" s="23"/>
      <c r="J73" s="22" t="s">
        <v>122</v>
      </c>
      <c r="U73" s="17"/>
      <c r="V73" s="16"/>
    </row>
    <row r="74" spans="6:22" ht="13.5" customHeight="1">
      <c r="F74" s="21" t="s">
        <v>121</v>
      </c>
      <c r="G74" s="5" t="s">
        <v>120</v>
      </c>
      <c r="I74" s="23"/>
      <c r="J74" s="22" t="s">
        <v>119</v>
      </c>
      <c r="U74" s="17"/>
      <c r="V74" s="16"/>
    </row>
    <row r="75" spans="6:22" ht="13.5" customHeight="1">
      <c r="F75" s="21" t="s">
        <v>118</v>
      </c>
      <c r="G75" s="5" t="s">
        <v>117</v>
      </c>
      <c r="I75" s="23"/>
      <c r="J75" s="22" t="s">
        <v>116</v>
      </c>
      <c r="L75" s="10"/>
      <c r="U75" s="17"/>
      <c r="V75" s="16"/>
    </row>
    <row r="76" spans="6:22" ht="13.5" customHeight="1">
      <c r="F76" s="21" t="s">
        <v>115</v>
      </c>
      <c r="G76" s="5" t="s">
        <v>114</v>
      </c>
      <c r="I76" s="20"/>
      <c r="J76" s="19" t="s">
        <v>113</v>
      </c>
      <c r="L76" s="10"/>
      <c r="U76" s="17"/>
      <c r="V76" s="16"/>
    </row>
    <row r="77" spans="6:22" ht="13.5" customHeight="1">
      <c r="F77" s="18" t="s">
        <v>112</v>
      </c>
      <c r="G77" s="3" t="s">
        <v>111</v>
      </c>
      <c r="L77" s="10"/>
      <c r="U77" s="17"/>
      <c r="V77" s="16"/>
    </row>
    <row r="78" spans="6:22" ht="13.5" customHeight="1">
      <c r="U78" s="17"/>
      <c r="V78" s="16"/>
    </row>
    <row r="79" spans="6:22" ht="13.5" customHeight="1" thickBot="1">
      <c r="F79" s="15" t="s">
        <v>110</v>
      </c>
      <c r="G79" s="14"/>
      <c r="U79" s="13"/>
      <c r="V79" s="12"/>
    </row>
    <row r="80" spans="6:22" ht="13.5" customHeight="1" thickTop="1">
      <c r="F80" s="9" t="s">
        <v>109</v>
      </c>
      <c r="G80" s="11" t="s">
        <v>4</v>
      </c>
    </row>
    <row r="81" spans="6:12" ht="13.5" customHeight="1">
      <c r="F81" s="6"/>
      <c r="G81" s="5" t="s">
        <v>108</v>
      </c>
    </row>
    <row r="82" spans="6:12" ht="13.5" customHeight="1">
      <c r="F82" s="4"/>
      <c r="G82" s="3" t="s">
        <v>107</v>
      </c>
      <c r="L82" s="10"/>
    </row>
    <row r="83" spans="6:12" ht="13.5" customHeight="1">
      <c r="F83" s="9" t="s">
        <v>106</v>
      </c>
      <c r="G83" s="8" t="s">
        <v>4</v>
      </c>
    </row>
    <row r="84" spans="6:12" ht="13.5" customHeight="1">
      <c r="F84" s="6"/>
      <c r="G84" s="7" t="s">
        <v>105</v>
      </c>
      <c r="L84" s="10"/>
    </row>
    <row r="85" spans="6:12" ht="13.5" customHeight="1">
      <c r="F85" s="6"/>
      <c r="G85" s="5" t="s">
        <v>104</v>
      </c>
      <c r="L85" s="10"/>
    </row>
    <row r="86" spans="6:12" ht="13.5" customHeight="1">
      <c r="F86" s="6"/>
      <c r="G86" s="5" t="s">
        <v>103</v>
      </c>
    </row>
    <row r="87" spans="6:12" ht="13.5" customHeight="1">
      <c r="F87" s="4"/>
      <c r="G87" s="3" t="s">
        <v>102</v>
      </c>
    </row>
    <row r="88" spans="6:12" ht="13.5" customHeight="1">
      <c r="F88" s="9" t="s">
        <v>101</v>
      </c>
      <c r="G88" s="8" t="s">
        <v>4</v>
      </c>
    </row>
    <row r="89" spans="6:12" ht="13.5" customHeight="1">
      <c r="F89" s="6"/>
      <c r="G89" s="7" t="s">
        <v>100</v>
      </c>
    </row>
    <row r="90" spans="6:12" ht="13.5" customHeight="1">
      <c r="F90" s="6"/>
      <c r="G90" s="5" t="s">
        <v>99</v>
      </c>
    </row>
    <row r="91" spans="6:12" ht="13.5" customHeight="1">
      <c r="F91" s="6"/>
      <c r="G91" s="5" t="s">
        <v>98</v>
      </c>
    </row>
    <row r="92" spans="6:12" ht="13.5" customHeight="1">
      <c r="F92" s="4"/>
      <c r="G92" s="3" t="s">
        <v>97</v>
      </c>
      <c r="L92" s="10"/>
    </row>
    <row r="93" spans="6:12" ht="13.5" customHeight="1">
      <c r="F93" s="9" t="s">
        <v>96</v>
      </c>
      <c r="G93" s="8" t="s">
        <v>4</v>
      </c>
    </row>
    <row r="94" spans="6:12" ht="13.5" customHeight="1">
      <c r="F94" s="6"/>
      <c r="G94" s="7" t="s">
        <v>95</v>
      </c>
      <c r="L94" s="10"/>
    </row>
    <row r="95" spans="6:12" ht="13.5" customHeight="1">
      <c r="F95" s="6"/>
      <c r="G95" s="5" t="s">
        <v>94</v>
      </c>
      <c r="L95" s="10"/>
    </row>
    <row r="96" spans="6:12" ht="13.5" customHeight="1">
      <c r="F96" s="6"/>
      <c r="G96" s="5" t="s">
        <v>93</v>
      </c>
    </row>
    <row r="97" spans="6:7" s="1" customFormat="1" ht="13.5" customHeight="1">
      <c r="F97" s="6"/>
      <c r="G97" s="5" t="s">
        <v>92</v>
      </c>
    </row>
    <row r="98" spans="6:7" s="1" customFormat="1" ht="13.5" customHeight="1">
      <c r="F98" s="6"/>
      <c r="G98" s="5" t="s">
        <v>91</v>
      </c>
    </row>
    <row r="99" spans="6:7" s="1" customFormat="1" ht="13.5" customHeight="1">
      <c r="F99" s="4"/>
      <c r="G99" s="3" t="s">
        <v>90</v>
      </c>
    </row>
    <row r="100" spans="6:7" s="1" customFormat="1" ht="13.5" customHeight="1">
      <c r="F100" s="9" t="s">
        <v>89</v>
      </c>
      <c r="G100" s="8" t="s">
        <v>4</v>
      </c>
    </row>
    <row r="101" spans="6:7" s="1" customFormat="1" ht="13.5" customHeight="1">
      <c r="F101" s="6"/>
      <c r="G101" s="7" t="s">
        <v>88</v>
      </c>
    </row>
    <row r="102" spans="6:7" s="1" customFormat="1" ht="13.5" customHeight="1">
      <c r="F102" s="6"/>
      <c r="G102" s="5" t="s">
        <v>87</v>
      </c>
    </row>
    <row r="103" spans="6:7" s="1" customFormat="1" ht="13.5" customHeight="1">
      <c r="F103" s="6"/>
      <c r="G103" s="5" t="s">
        <v>86</v>
      </c>
    </row>
    <row r="104" spans="6:7" s="1" customFormat="1" ht="13.5" customHeight="1">
      <c r="F104" s="6"/>
      <c r="G104" s="5" t="s">
        <v>85</v>
      </c>
    </row>
    <row r="105" spans="6:7" s="1" customFormat="1" ht="13.5" customHeight="1">
      <c r="F105" s="4"/>
      <c r="G105" s="3" t="s">
        <v>84</v>
      </c>
    </row>
    <row r="106" spans="6:7" s="1" customFormat="1" ht="13.5" customHeight="1">
      <c r="F106" s="9" t="s">
        <v>83</v>
      </c>
      <c r="G106" s="8" t="s">
        <v>4</v>
      </c>
    </row>
    <row r="107" spans="6:7" s="1" customFormat="1" ht="13.5" customHeight="1">
      <c r="F107" s="6"/>
      <c r="G107" s="7" t="s">
        <v>82</v>
      </c>
    </row>
    <row r="108" spans="6:7" s="1" customFormat="1" ht="13.5" customHeight="1">
      <c r="F108" s="6"/>
      <c r="G108" s="5" t="s">
        <v>81</v>
      </c>
    </row>
    <row r="109" spans="6:7" s="1" customFormat="1" ht="13.5" customHeight="1">
      <c r="F109" s="4"/>
      <c r="G109" s="3" t="s">
        <v>80</v>
      </c>
    </row>
    <row r="110" spans="6:7" s="1" customFormat="1" ht="13.5" customHeight="1">
      <c r="F110" s="9" t="s">
        <v>79</v>
      </c>
      <c r="G110" s="8" t="s">
        <v>4</v>
      </c>
    </row>
    <row r="111" spans="6:7" s="1" customFormat="1" ht="13.5" customHeight="1">
      <c r="F111" s="6"/>
      <c r="G111" s="7" t="s">
        <v>78</v>
      </c>
    </row>
    <row r="112" spans="6:7" s="1" customFormat="1" ht="13.5" customHeight="1">
      <c r="F112" s="6"/>
      <c r="G112" s="5" t="s">
        <v>77</v>
      </c>
    </row>
    <row r="113" spans="6:7" s="1" customFormat="1" ht="13.5" customHeight="1">
      <c r="F113" s="6"/>
      <c r="G113" s="5" t="s">
        <v>76</v>
      </c>
    </row>
    <row r="114" spans="6:7" s="1" customFormat="1" ht="13.5" customHeight="1">
      <c r="F114" s="6"/>
      <c r="G114" s="5" t="s">
        <v>75</v>
      </c>
    </row>
    <row r="115" spans="6:7" s="1" customFormat="1" ht="13.5" customHeight="1">
      <c r="F115" s="6"/>
      <c r="G115" s="5" t="s">
        <v>74</v>
      </c>
    </row>
    <row r="116" spans="6:7" s="1" customFormat="1" ht="13.5" customHeight="1">
      <c r="F116" s="6"/>
      <c r="G116" s="5" t="s">
        <v>73</v>
      </c>
    </row>
    <row r="117" spans="6:7" s="1" customFormat="1" ht="13.5" customHeight="1">
      <c r="F117" s="6"/>
      <c r="G117" s="5" t="s">
        <v>72</v>
      </c>
    </row>
    <row r="118" spans="6:7" s="1" customFormat="1" ht="13.5" customHeight="1">
      <c r="F118" s="6"/>
      <c r="G118" s="5" t="s">
        <v>71</v>
      </c>
    </row>
    <row r="119" spans="6:7" s="1" customFormat="1" ht="13.5" customHeight="1">
      <c r="F119" s="6"/>
      <c r="G119" s="5" t="s">
        <v>70</v>
      </c>
    </row>
    <row r="120" spans="6:7" s="1" customFormat="1" ht="13.5" customHeight="1">
      <c r="F120" s="6"/>
      <c r="G120" s="5" t="s">
        <v>69</v>
      </c>
    </row>
    <row r="121" spans="6:7" s="1" customFormat="1" ht="13.5" customHeight="1">
      <c r="F121" s="4"/>
      <c r="G121" s="3" t="s">
        <v>68</v>
      </c>
    </row>
    <row r="122" spans="6:7" s="1" customFormat="1" ht="13.5" customHeight="1">
      <c r="F122" s="9" t="s">
        <v>67</v>
      </c>
      <c r="G122" s="8" t="s">
        <v>4</v>
      </c>
    </row>
    <row r="123" spans="6:7" s="1" customFormat="1" ht="13.5" customHeight="1">
      <c r="F123" s="6"/>
      <c r="G123" s="7" t="s">
        <v>66</v>
      </c>
    </row>
    <row r="124" spans="6:7" s="1" customFormat="1" ht="13.5" customHeight="1">
      <c r="F124" s="6"/>
      <c r="G124" s="5" t="s">
        <v>65</v>
      </c>
    </row>
    <row r="125" spans="6:7" s="1" customFormat="1" ht="13.5" customHeight="1">
      <c r="F125" s="6"/>
      <c r="G125" s="5" t="s">
        <v>64</v>
      </c>
    </row>
    <row r="126" spans="6:7" s="1" customFormat="1" ht="13.5" customHeight="1">
      <c r="F126" s="6"/>
      <c r="G126" s="5" t="s">
        <v>63</v>
      </c>
    </row>
    <row r="127" spans="6:7" s="1" customFormat="1" ht="13.5" customHeight="1">
      <c r="F127" s="6"/>
      <c r="G127" s="5" t="s">
        <v>62</v>
      </c>
    </row>
    <row r="128" spans="6:7" s="1" customFormat="1" ht="13.5" customHeight="1">
      <c r="F128" s="6"/>
      <c r="G128" s="5" t="s">
        <v>61</v>
      </c>
    </row>
    <row r="129" spans="6:7" s="1" customFormat="1" ht="13.5" customHeight="1">
      <c r="F129" s="6"/>
      <c r="G129" s="5" t="s">
        <v>60</v>
      </c>
    </row>
    <row r="130" spans="6:7" s="1" customFormat="1" ht="13.5" customHeight="1">
      <c r="F130" s="6"/>
      <c r="G130" s="5" t="s">
        <v>59</v>
      </c>
    </row>
    <row r="131" spans="6:7" s="1" customFormat="1" ht="13.5" customHeight="1">
      <c r="F131" s="6"/>
      <c r="G131" s="5" t="s">
        <v>58</v>
      </c>
    </row>
    <row r="132" spans="6:7" s="1" customFormat="1" ht="13.5" customHeight="1">
      <c r="F132" s="4"/>
      <c r="G132" s="3" t="s">
        <v>57</v>
      </c>
    </row>
    <row r="133" spans="6:7" s="1" customFormat="1" ht="13.5" customHeight="1">
      <c r="F133" s="9" t="s">
        <v>56</v>
      </c>
      <c r="G133" s="8" t="s">
        <v>4</v>
      </c>
    </row>
    <row r="134" spans="6:7" s="1" customFormat="1" ht="13.5" customHeight="1">
      <c r="F134" s="6"/>
      <c r="G134" s="7" t="s">
        <v>55</v>
      </c>
    </row>
    <row r="135" spans="6:7" s="1" customFormat="1" ht="13.5" customHeight="1">
      <c r="F135" s="6"/>
      <c r="G135" s="5" t="s">
        <v>54</v>
      </c>
    </row>
    <row r="136" spans="6:7" s="1" customFormat="1" ht="13.5" customHeight="1">
      <c r="F136" s="6"/>
      <c r="G136" s="5" t="s">
        <v>53</v>
      </c>
    </row>
    <row r="137" spans="6:7" s="1" customFormat="1" ht="13.5" customHeight="1">
      <c r="F137" s="4"/>
      <c r="G137" s="3" t="s">
        <v>52</v>
      </c>
    </row>
    <row r="138" spans="6:7" s="1" customFormat="1" ht="13.5" customHeight="1">
      <c r="F138" s="9" t="s">
        <v>51</v>
      </c>
      <c r="G138" s="8" t="s">
        <v>4</v>
      </c>
    </row>
    <row r="139" spans="6:7" s="1" customFormat="1" ht="13.5" customHeight="1">
      <c r="F139" s="6"/>
      <c r="G139" s="7" t="s">
        <v>50</v>
      </c>
    </row>
    <row r="140" spans="6:7" s="1" customFormat="1" ht="13.5" customHeight="1">
      <c r="F140" s="6"/>
      <c r="G140" s="5" t="s">
        <v>45</v>
      </c>
    </row>
    <row r="141" spans="6:7" s="1" customFormat="1" ht="13.5" customHeight="1">
      <c r="F141" s="6"/>
      <c r="G141" s="5" t="s">
        <v>44</v>
      </c>
    </row>
    <row r="142" spans="6:7" s="1" customFormat="1" ht="13.5" customHeight="1">
      <c r="F142" s="6"/>
      <c r="G142" s="5" t="s">
        <v>49</v>
      </c>
    </row>
    <row r="143" spans="6:7" s="1" customFormat="1" ht="13.5" customHeight="1">
      <c r="F143" s="4"/>
      <c r="G143" s="3" t="s">
        <v>48</v>
      </c>
    </row>
    <row r="144" spans="6:7" s="1" customFormat="1" ht="13.5" customHeight="1">
      <c r="F144" s="9" t="s">
        <v>47</v>
      </c>
      <c r="G144" s="8" t="s">
        <v>4</v>
      </c>
    </row>
    <row r="145" spans="6:7" s="1" customFormat="1" ht="13.5" customHeight="1">
      <c r="F145" s="6"/>
      <c r="G145" s="7" t="s">
        <v>46</v>
      </c>
    </row>
    <row r="146" spans="6:7" s="1" customFormat="1" ht="13.5" customHeight="1">
      <c r="F146" s="6"/>
      <c r="G146" s="5" t="s">
        <v>45</v>
      </c>
    </row>
    <row r="147" spans="6:7" s="1" customFormat="1" ht="13.5" customHeight="1">
      <c r="F147" s="6"/>
      <c r="G147" s="5" t="s">
        <v>44</v>
      </c>
    </row>
    <row r="148" spans="6:7" s="1" customFormat="1" ht="13.5" customHeight="1">
      <c r="F148" s="4"/>
      <c r="G148" s="3" t="s">
        <v>43</v>
      </c>
    </row>
    <row r="149" spans="6:7" s="1" customFormat="1" ht="13.5" customHeight="1">
      <c r="F149" s="9" t="s">
        <v>42</v>
      </c>
      <c r="G149" s="8" t="s">
        <v>4</v>
      </c>
    </row>
    <row r="150" spans="6:7" s="1" customFormat="1" ht="13.5" customHeight="1">
      <c r="F150" s="6"/>
      <c r="G150" s="7" t="s">
        <v>41</v>
      </c>
    </row>
    <row r="151" spans="6:7" s="1" customFormat="1" ht="13.5" customHeight="1">
      <c r="F151" s="6"/>
      <c r="G151" s="5" t="s">
        <v>40</v>
      </c>
    </row>
    <row r="152" spans="6:7" s="1" customFormat="1" ht="13.5" customHeight="1">
      <c r="F152" s="4"/>
      <c r="G152" s="3" t="s">
        <v>39</v>
      </c>
    </row>
    <row r="153" spans="6:7" s="1" customFormat="1" ht="13.5" customHeight="1">
      <c r="F153" s="9" t="s">
        <v>38</v>
      </c>
      <c r="G153" s="8" t="s">
        <v>4</v>
      </c>
    </row>
    <row r="154" spans="6:7" s="1" customFormat="1" ht="13.5" customHeight="1">
      <c r="F154" s="6"/>
      <c r="G154" s="7" t="s">
        <v>37</v>
      </c>
    </row>
    <row r="155" spans="6:7" s="1" customFormat="1" ht="13.5" customHeight="1">
      <c r="F155" s="6"/>
      <c r="G155" s="5" t="s">
        <v>36</v>
      </c>
    </row>
    <row r="156" spans="6:7" s="1" customFormat="1" ht="13.5" customHeight="1">
      <c r="F156" s="6"/>
      <c r="G156" s="5" t="s">
        <v>35</v>
      </c>
    </row>
    <row r="157" spans="6:7" s="1" customFormat="1" ht="13.5" customHeight="1">
      <c r="F157" s="6"/>
      <c r="G157" s="5" t="s">
        <v>34</v>
      </c>
    </row>
    <row r="158" spans="6:7" s="1" customFormat="1" ht="13.5" customHeight="1">
      <c r="F158" s="6"/>
      <c r="G158" s="5" t="s">
        <v>33</v>
      </c>
    </row>
    <row r="159" spans="6:7" s="1" customFormat="1" ht="13.5" customHeight="1">
      <c r="F159" s="6"/>
      <c r="G159" s="5" t="s">
        <v>32</v>
      </c>
    </row>
    <row r="160" spans="6:7" s="1" customFormat="1" ht="13.5" customHeight="1">
      <c r="F160" s="4"/>
      <c r="G160" s="3" t="s">
        <v>31</v>
      </c>
    </row>
    <row r="161" spans="6:7" s="1" customFormat="1" ht="13.5" customHeight="1">
      <c r="F161" s="9" t="s">
        <v>30</v>
      </c>
      <c r="G161" s="8" t="s">
        <v>4</v>
      </c>
    </row>
    <row r="162" spans="6:7" s="1" customFormat="1" ht="13.5" customHeight="1">
      <c r="F162" s="6"/>
      <c r="G162" s="7" t="s">
        <v>29</v>
      </c>
    </row>
    <row r="163" spans="6:7" s="1" customFormat="1" ht="13.5" customHeight="1">
      <c r="F163" s="6"/>
      <c r="G163" s="5" t="s">
        <v>28</v>
      </c>
    </row>
    <row r="164" spans="6:7" s="1" customFormat="1" ht="13.5" customHeight="1">
      <c r="F164" s="6"/>
      <c r="G164" s="5" t="s">
        <v>27</v>
      </c>
    </row>
    <row r="165" spans="6:7" s="1" customFormat="1" ht="13.5" customHeight="1">
      <c r="F165" s="6"/>
      <c r="G165" s="5" t="s">
        <v>26</v>
      </c>
    </row>
    <row r="166" spans="6:7" s="1" customFormat="1" ht="13.5" customHeight="1">
      <c r="F166" s="4"/>
      <c r="G166" s="3" t="s">
        <v>25</v>
      </c>
    </row>
    <row r="167" spans="6:7" s="1" customFormat="1" ht="13.5" customHeight="1">
      <c r="F167" s="9" t="s">
        <v>24</v>
      </c>
      <c r="G167" s="8" t="s">
        <v>4</v>
      </c>
    </row>
    <row r="168" spans="6:7" s="1" customFormat="1" ht="13.5" customHeight="1">
      <c r="F168" s="6"/>
      <c r="G168" s="7" t="s">
        <v>23</v>
      </c>
    </row>
    <row r="169" spans="6:7" s="1" customFormat="1" ht="13.5" customHeight="1">
      <c r="F169" s="6"/>
      <c r="G169" s="5" t="s">
        <v>22</v>
      </c>
    </row>
    <row r="170" spans="6:7" s="1" customFormat="1" ht="13.5" customHeight="1">
      <c r="F170" s="6"/>
      <c r="G170" s="5" t="s">
        <v>21</v>
      </c>
    </row>
    <row r="171" spans="6:7" s="1" customFormat="1" ht="13.5" customHeight="1">
      <c r="F171" s="6"/>
      <c r="G171" s="5" t="s">
        <v>20</v>
      </c>
    </row>
    <row r="172" spans="6:7" s="1" customFormat="1" ht="13.5" customHeight="1">
      <c r="F172" s="6"/>
      <c r="G172" s="5" t="s">
        <v>19</v>
      </c>
    </row>
    <row r="173" spans="6:7" s="1" customFormat="1" ht="13.5" customHeight="1">
      <c r="F173" s="6"/>
      <c r="G173" s="5" t="s">
        <v>18</v>
      </c>
    </row>
    <row r="174" spans="6:7" s="1" customFormat="1" ht="13.5" customHeight="1">
      <c r="F174" s="4"/>
      <c r="G174" s="3" t="s">
        <v>17</v>
      </c>
    </row>
    <row r="175" spans="6:7" s="1" customFormat="1" ht="13.5" customHeight="1">
      <c r="F175" s="9" t="s">
        <v>16</v>
      </c>
      <c r="G175" s="8" t="s">
        <v>4</v>
      </c>
    </row>
    <row r="176" spans="6:7" s="1" customFormat="1" ht="13.5" customHeight="1">
      <c r="F176" s="6"/>
      <c r="G176" s="7" t="s">
        <v>15</v>
      </c>
    </row>
    <row r="177" spans="6:7" s="1" customFormat="1" ht="13.5" customHeight="1">
      <c r="F177" s="6"/>
      <c r="G177" s="5" t="s">
        <v>14</v>
      </c>
    </row>
    <row r="178" spans="6:7" s="1" customFormat="1" ht="13.5" customHeight="1">
      <c r="F178" s="6"/>
      <c r="G178" s="5" t="s">
        <v>13</v>
      </c>
    </row>
    <row r="179" spans="6:7" s="1" customFormat="1" ht="13.5" customHeight="1">
      <c r="F179" s="6"/>
      <c r="G179" s="5" t="s">
        <v>12</v>
      </c>
    </row>
    <row r="180" spans="6:7" s="1" customFormat="1" ht="13.5" customHeight="1">
      <c r="F180" s="4"/>
      <c r="G180" s="3" t="s">
        <v>11</v>
      </c>
    </row>
    <row r="181" spans="6:7" s="1" customFormat="1" ht="13.5" customHeight="1">
      <c r="F181" s="9" t="s">
        <v>10</v>
      </c>
      <c r="G181" s="8" t="s">
        <v>4</v>
      </c>
    </row>
    <row r="182" spans="6:7" s="1" customFormat="1" ht="13.5" customHeight="1">
      <c r="F182" s="6"/>
      <c r="G182" s="7" t="s">
        <v>9</v>
      </c>
    </row>
    <row r="183" spans="6:7" s="1" customFormat="1" ht="13.5" customHeight="1">
      <c r="F183" s="6"/>
      <c r="G183" s="5" t="s">
        <v>8</v>
      </c>
    </row>
    <row r="184" spans="6:7" s="1" customFormat="1" ht="13.5" customHeight="1">
      <c r="F184" s="6"/>
      <c r="G184" s="5" t="s">
        <v>7</v>
      </c>
    </row>
    <row r="185" spans="6:7" s="1" customFormat="1" ht="13.5" customHeight="1">
      <c r="F185" s="4"/>
      <c r="G185" s="3" t="s">
        <v>6</v>
      </c>
    </row>
    <row r="186" spans="6:7" s="1" customFormat="1" ht="13.5" customHeight="1">
      <c r="F186" s="9" t="s">
        <v>5</v>
      </c>
      <c r="G186" s="8" t="s">
        <v>4</v>
      </c>
    </row>
    <row r="187" spans="6:7" s="1" customFormat="1" ht="13.5" customHeight="1">
      <c r="F187" s="6"/>
      <c r="G187" s="7" t="s">
        <v>3</v>
      </c>
    </row>
    <row r="188" spans="6:7" s="1" customFormat="1" ht="13.5" customHeight="1">
      <c r="F188" s="6"/>
      <c r="G188" s="5" t="s">
        <v>2</v>
      </c>
    </row>
    <row r="189" spans="6:7" s="1" customFormat="1" ht="13.5" customHeight="1">
      <c r="F189" s="6"/>
      <c r="G189" s="5" t="s">
        <v>1</v>
      </c>
    </row>
    <row r="190" spans="6:7" s="1" customFormat="1" ht="13.5" customHeight="1">
      <c r="F190" s="4"/>
      <c r="G190" s="3" t="s">
        <v>0</v>
      </c>
    </row>
  </sheetData>
  <mergeCells count="27">
    <mergeCell ref="F21:G21"/>
    <mergeCell ref="F5:G5"/>
    <mergeCell ref="F62:F66"/>
    <mergeCell ref="F61:G61"/>
    <mergeCell ref="F51:G51"/>
    <mergeCell ref="F29:G29"/>
    <mergeCell ref="F186:F190"/>
    <mergeCell ref="F181:F185"/>
    <mergeCell ref="F175:F180"/>
    <mergeCell ref="F167:F174"/>
    <mergeCell ref="F161:F166"/>
    <mergeCell ref="F153:F160"/>
    <mergeCell ref="F149:F152"/>
    <mergeCell ref="F144:F148"/>
    <mergeCell ref="F138:F143"/>
    <mergeCell ref="F133:F137"/>
    <mergeCell ref="F122:F132"/>
    <mergeCell ref="F110:F121"/>
    <mergeCell ref="I68:J68"/>
    <mergeCell ref="F68:G68"/>
    <mergeCell ref="F79:G79"/>
    <mergeCell ref="F106:F109"/>
    <mergeCell ref="F100:F105"/>
    <mergeCell ref="F93:F99"/>
    <mergeCell ref="F88:F92"/>
    <mergeCell ref="F83:F87"/>
    <mergeCell ref="F80:F82"/>
  </mergeCells>
  <dataValidations count="1">
    <dataValidation type="list" allowBlank="1" showInputMessage="1" showErrorMessage="1" sqref="U2:V79">
      <formula1>#REF!</formula1>
    </dataValidation>
  </dataValidations>
  <printOptions horizontalCentered="1"/>
  <pageMargins left="0.43307086614173229" right="0.47244094488188981" top="0.98425196850393704" bottom="0.98425196850393704" header="0.51181102362204722" footer="0.51181102362204722"/>
  <pageSetup paperSize="5" scale="90" orientation="portrait" horizontalDpi="300" verticalDpi="300" r:id="rId1"/>
  <headerFooter alignWithMargins="0">
    <oddHeader>&amp;A</oddHeader>
    <oddFooter>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BR482"/>
  <sheetViews>
    <sheetView showGridLines="0" showZeros="0" tabSelected="1" zoomScale="85" workbookViewId="0">
      <selection activeCell="B1" sqref="B1"/>
    </sheetView>
  </sheetViews>
  <sheetFormatPr defaultRowHeight="11.25" outlineLevelRow="1"/>
  <cols>
    <col min="1" max="1" width="1.7109375" style="1" customWidth="1"/>
    <col min="2" max="2" width="9.85546875" style="53" customWidth="1"/>
    <col min="3" max="4" width="9.85546875" style="55" customWidth="1"/>
    <col min="5" max="8" width="9.42578125" style="55" customWidth="1"/>
    <col min="9" max="19" width="9.42578125" style="53" customWidth="1"/>
    <col min="20" max="20" width="10.5703125" style="53" customWidth="1"/>
    <col min="21" max="29" width="9.85546875" style="53" customWidth="1"/>
    <col min="30" max="47" width="9.140625" style="53"/>
    <col min="48" max="48" width="9.140625" style="54"/>
    <col min="49" max="49" width="9.140625" style="53"/>
    <col min="50" max="50" width="9.140625" style="54"/>
    <col min="51" max="51" width="9.140625" style="53"/>
    <col min="52" max="16384" width="9.140625" style="1"/>
  </cols>
  <sheetData>
    <row r="1" spans="2:5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2:56" ht="15.75">
      <c r="B2" s="904" t="s">
        <v>496</v>
      </c>
      <c r="C2" s="903" t="s">
        <v>504</v>
      </c>
      <c r="D2" s="903"/>
      <c r="E2" s="903"/>
      <c r="F2" s="903"/>
      <c r="G2" s="905" t="s">
        <v>505</v>
      </c>
      <c r="H2" s="905"/>
      <c r="I2" s="905"/>
      <c r="J2" s="905"/>
      <c r="K2" s="905"/>
      <c r="L2" s="905"/>
      <c r="M2" s="905"/>
      <c r="N2" s="1"/>
      <c r="O2" s="902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2:5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2:56" ht="15.75">
      <c r="B4" s="207" t="s">
        <v>495</v>
      </c>
      <c r="C4" s="901"/>
      <c r="D4" s="900"/>
      <c r="E4" s="900"/>
      <c r="F4" s="900"/>
      <c r="G4" s="900"/>
      <c r="H4" s="899"/>
      <c r="I4" s="1"/>
      <c r="J4" s="1"/>
      <c r="K4" s="1"/>
      <c r="L4" s="1"/>
      <c r="M4" s="89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2:56" ht="12" outlineLevel="1" thickBot="1">
      <c r="B5" s="897"/>
      <c r="C5" s="896"/>
      <c r="D5" s="89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2:56" ht="12" outlineLevel="1" thickBot="1">
      <c r="B6" s="895" t="s">
        <v>261</v>
      </c>
      <c r="C6" s="894"/>
      <c r="D6" s="894"/>
      <c r="E6" s="893"/>
      <c r="F6" s="892" t="s">
        <v>494</v>
      </c>
      <c r="G6" s="891">
        <f>F20-G9</f>
        <v>535</v>
      </c>
      <c r="H6" s="890">
        <f ca="1">IF(G9=0,0,TODAY())</f>
        <v>40580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BC6" s="889" t="s">
        <v>493</v>
      </c>
      <c r="BD6" s="889"/>
    </row>
    <row r="7" spans="2:56" ht="12.75" customHeight="1" outlineLevel="1">
      <c r="B7" s="888"/>
      <c r="C7" s="887"/>
      <c r="D7" s="887"/>
      <c r="E7" s="886"/>
      <c r="F7" s="885" t="s">
        <v>492</v>
      </c>
      <c r="G7" s="884"/>
      <c r="H7" s="883"/>
      <c r="I7" s="1"/>
      <c r="J7" s="882" t="s">
        <v>491</v>
      </c>
      <c r="K7" s="881"/>
      <c r="L7" s="878"/>
      <c r="M7" s="879"/>
      <c r="N7" s="879"/>
      <c r="O7" s="880" t="s">
        <v>490</v>
      </c>
      <c r="P7" s="879"/>
      <c r="Q7" s="878"/>
      <c r="R7" s="877" t="s">
        <v>489</v>
      </c>
      <c r="S7" s="876" t="s">
        <v>488</v>
      </c>
      <c r="T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2:56" ht="12" outlineLevel="1" thickBot="1">
      <c r="B8" s="875" t="s">
        <v>487</v>
      </c>
      <c r="C8" s="874"/>
      <c r="D8" s="874"/>
      <c r="E8" s="873"/>
      <c r="F8" s="872" t="s">
        <v>248</v>
      </c>
      <c r="G8" s="871" t="s">
        <v>143</v>
      </c>
      <c r="H8" s="870" t="s">
        <v>248</v>
      </c>
      <c r="I8" s="1"/>
      <c r="J8" s="869" t="s">
        <v>486</v>
      </c>
      <c r="K8" s="865" t="s">
        <v>485</v>
      </c>
      <c r="L8" s="864" t="s">
        <v>484</v>
      </c>
      <c r="M8" s="868" t="s">
        <v>484</v>
      </c>
      <c r="N8" s="867" t="s">
        <v>480</v>
      </c>
      <c r="O8" s="866" t="s">
        <v>469</v>
      </c>
      <c r="P8" s="865" t="s">
        <v>468</v>
      </c>
      <c r="Q8" s="864" t="s">
        <v>467</v>
      </c>
      <c r="R8" s="863"/>
      <c r="S8" s="862" t="s">
        <v>483</v>
      </c>
      <c r="T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2:56" ht="12.75" customHeight="1" outlineLevel="1" thickTop="1">
      <c r="B9" s="861" t="s">
        <v>260</v>
      </c>
      <c r="C9" s="860"/>
      <c r="D9" s="860"/>
      <c r="E9" s="847" t="str">
        <f>IF(G9&gt;0,"EMPRESA","-----")</f>
        <v>EMPRESA</v>
      </c>
      <c r="F9" s="852">
        <v>0</v>
      </c>
      <c r="G9" s="859">
        <v>40551</v>
      </c>
      <c r="H9" s="858"/>
      <c r="I9" s="1"/>
      <c r="J9" s="857">
        <f>G9</f>
        <v>40551</v>
      </c>
      <c r="K9" s="856">
        <f>G9</f>
        <v>40551</v>
      </c>
      <c r="L9" s="855">
        <f>G9</f>
        <v>40551</v>
      </c>
      <c r="M9" s="854"/>
      <c r="N9" s="853"/>
      <c r="O9" s="852"/>
      <c r="P9" s="851"/>
      <c r="Q9" s="850"/>
      <c r="R9" s="849">
        <f>L9</f>
        <v>40551</v>
      </c>
      <c r="S9" s="848">
        <f>IF(L9=0,IF((R9-K9)&lt;0,0,R9-K9),0)</f>
        <v>0</v>
      </c>
      <c r="T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2:56" ht="12.75" customHeight="1" outlineLevel="1">
      <c r="B10" s="837" t="s">
        <v>156</v>
      </c>
      <c r="C10" s="836"/>
      <c r="D10" s="836"/>
      <c r="E10" s="847" t="str">
        <f>IF(G10&gt;0,"EMPRESA","-----")</f>
        <v>EMPRESA</v>
      </c>
      <c r="F10" s="834">
        <v>0</v>
      </c>
      <c r="G10" s="825">
        <f>IF(G9=0,0,G9)</f>
        <v>40551</v>
      </c>
      <c r="H10" s="846"/>
      <c r="I10" s="1"/>
      <c r="J10" s="826">
        <f>G10</f>
        <v>40551</v>
      </c>
      <c r="K10" s="825">
        <f>G10</f>
        <v>40551</v>
      </c>
      <c r="L10" s="845">
        <f>G10</f>
        <v>40551</v>
      </c>
      <c r="M10" s="844"/>
      <c r="N10" s="843"/>
      <c r="O10" s="834"/>
      <c r="P10" s="820"/>
      <c r="Q10" s="842"/>
      <c r="R10" s="841">
        <f>L10</f>
        <v>40551</v>
      </c>
      <c r="S10" s="817">
        <f>IF(L10=0,IF((R10-K10)&lt;0,0,R10-K10),0)</f>
        <v>0</v>
      </c>
      <c r="T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2:56" ht="12.75" customHeight="1" outlineLevel="1">
      <c r="B11" s="837" t="s">
        <v>259</v>
      </c>
      <c r="C11" s="836"/>
      <c r="D11" s="836"/>
      <c r="E11" s="835" t="str">
        <f>IF(G11&gt;0,"EMPRESA","-----")</f>
        <v>EMPRESA</v>
      </c>
      <c r="F11" s="834" t="str">
        <f>H11</f>
        <v>7</v>
      </c>
      <c r="G11" s="825">
        <f>IF(G9=0,0,G10+F11)</f>
        <v>40558</v>
      </c>
      <c r="H11" s="833" t="s">
        <v>497</v>
      </c>
      <c r="I11" s="1"/>
      <c r="J11" s="826">
        <f>G11</f>
        <v>40558</v>
      </c>
      <c r="K11" s="825">
        <f ca="1">R11</f>
        <v>40580</v>
      </c>
      <c r="L11" s="824">
        <f>IF(M11=0,N11,M11)</f>
        <v>0</v>
      </c>
      <c r="M11" s="823"/>
      <c r="N11" s="822"/>
      <c r="O11" s="821">
        <f>IF(L11=0,0,L11-J11)</f>
        <v>0</v>
      </c>
      <c r="P11" s="820">
        <f>O11-Q11</f>
        <v>0</v>
      </c>
      <c r="Q11" s="819"/>
      <c r="R11" s="818">
        <f ca="1">IF(L11=0,IF(J11&gt;$H$6,J11,$H$6),L11-Q11)</f>
        <v>40580</v>
      </c>
      <c r="S11" s="817">
        <f ca="1">IF(L11=0,IF((R11-K11)&lt;0,0,R11-K11),0)</f>
        <v>0</v>
      </c>
      <c r="T11" s="1"/>
    </row>
    <row r="12" spans="2:56" ht="12.75" customHeight="1" outlineLevel="1">
      <c r="B12" s="839" t="s">
        <v>258</v>
      </c>
      <c r="C12" s="838"/>
      <c r="D12" s="838"/>
      <c r="E12" s="762" t="str">
        <f>E202</f>
        <v>-----</v>
      </c>
      <c r="F12" s="834" t="str">
        <f>H12</f>
        <v>25</v>
      </c>
      <c r="G12" s="825">
        <f>IF(G9=0,0,G10+F12)</f>
        <v>40576</v>
      </c>
      <c r="H12" s="833" t="s">
        <v>498</v>
      </c>
      <c r="I12" s="1"/>
      <c r="J12" s="826">
        <f>G12</f>
        <v>40576</v>
      </c>
      <c r="K12" s="825">
        <f ca="1">R12</f>
        <v>40580</v>
      </c>
      <c r="L12" s="824">
        <f>IF(M12=0,N12,M12)</f>
        <v>0</v>
      </c>
      <c r="M12" s="823"/>
      <c r="N12" s="822"/>
      <c r="O12" s="821">
        <f>IF(L12=0,0,L12-J12)</f>
        <v>0</v>
      </c>
      <c r="P12" s="820">
        <f>O12-Q12</f>
        <v>0</v>
      </c>
      <c r="Q12" s="819"/>
      <c r="R12" s="818">
        <f ca="1">IF(L12=0,IF(J12&gt;$H$6,J12,$H$6),L12-Q12)</f>
        <v>40580</v>
      </c>
      <c r="S12" s="817">
        <f ca="1">IF(L12=0,IF((R12-K12)&lt;0,0,R12-K12),0)</f>
        <v>0</v>
      </c>
      <c r="T12" s="1"/>
    </row>
    <row r="13" spans="2:56" ht="12.75" customHeight="1" outlineLevel="1">
      <c r="B13" s="837" t="s">
        <v>257</v>
      </c>
      <c r="C13" s="836"/>
      <c r="D13" s="836"/>
      <c r="E13" s="762" t="str">
        <f>E193</f>
        <v>-----</v>
      </c>
      <c r="F13" s="834">
        <f>IF(H13=0,0,H13-H11)</f>
        <v>38</v>
      </c>
      <c r="G13" s="825">
        <f>IF(G9=0,0,G11+F13)</f>
        <v>40596</v>
      </c>
      <c r="H13" s="833" t="s">
        <v>499</v>
      </c>
      <c r="I13" s="1"/>
      <c r="J13" s="826">
        <f>G13</f>
        <v>40596</v>
      </c>
      <c r="K13" s="825">
        <f ca="1">IF(L13=0,(R11+F13),R13)</f>
        <v>40618</v>
      </c>
      <c r="L13" s="824">
        <f>IF(M13=0,N13,M13)</f>
        <v>0</v>
      </c>
      <c r="M13" s="823"/>
      <c r="N13" s="822"/>
      <c r="O13" s="821">
        <f>IF(L13=0,0,L13-(R11+F13))</f>
        <v>0</v>
      </c>
      <c r="P13" s="820">
        <f>O13-Q13</f>
        <v>0</v>
      </c>
      <c r="Q13" s="819"/>
      <c r="R13" s="818">
        <f ca="1">IF(L13=0,IF(J13&gt;$H$6,J13,$H$6),L13-Q13)</f>
        <v>40596</v>
      </c>
      <c r="S13" s="817">
        <f ca="1">IF(L13=0,IF((R13-K13)&lt;0,0,R13-K13),0)</f>
        <v>0</v>
      </c>
      <c r="T13" s="1"/>
    </row>
    <row r="14" spans="2:56" ht="12.75" customHeight="1" outlineLevel="1">
      <c r="B14" s="837" t="s">
        <v>256</v>
      </c>
      <c r="C14" s="836"/>
      <c r="D14" s="836"/>
      <c r="E14" s="762" t="str">
        <f>E191</f>
        <v>-----</v>
      </c>
      <c r="F14" s="834" t="str">
        <f>H14</f>
        <v>45</v>
      </c>
      <c r="G14" s="825">
        <f>IF(G9=0,0,G13+F14)</f>
        <v>40641</v>
      </c>
      <c r="H14" s="833" t="s">
        <v>499</v>
      </c>
      <c r="I14" s="840"/>
      <c r="J14" s="826">
        <f>G14</f>
        <v>40641</v>
      </c>
      <c r="K14" s="825">
        <f ca="1">IF(L14=0,MAX(K12:K13)+F14,R14)</f>
        <v>40663</v>
      </c>
      <c r="L14" s="824">
        <f>IF(M14=0,N14,M14)</f>
        <v>0</v>
      </c>
      <c r="M14" s="823"/>
      <c r="N14" s="822"/>
      <c r="O14" s="821">
        <f>IF(L14=0,0,L14-(MAX(K12:K13)+F14))</f>
        <v>0</v>
      </c>
      <c r="P14" s="820">
        <f>O14-Q14</f>
        <v>0</v>
      </c>
      <c r="Q14" s="819"/>
      <c r="R14" s="818">
        <f ca="1">IF(L14=0,IF(J14&gt;$H$6,J14,$H$6),L14-Q14)</f>
        <v>40641</v>
      </c>
      <c r="S14" s="817">
        <f ca="1">IF(L14=0,IF((R14-K14)&lt;0,0,R14-K14),0)</f>
        <v>0</v>
      </c>
      <c r="T14" s="1"/>
    </row>
    <row r="15" spans="2:56" ht="12.75" customHeight="1" outlineLevel="1">
      <c r="B15" s="839" t="s">
        <v>255</v>
      </c>
      <c r="C15" s="838"/>
      <c r="D15" s="838"/>
      <c r="E15" s="835" t="str">
        <f>IF(G15&gt;0,"ACC","-----")</f>
        <v>ACC</v>
      </c>
      <c r="F15" s="834" t="str">
        <f>H15</f>
        <v>15</v>
      </c>
      <c r="G15" s="825">
        <f>IF(G9=0,0,G10+F15)</f>
        <v>40566</v>
      </c>
      <c r="H15" s="833" t="s">
        <v>500</v>
      </c>
      <c r="I15" s="1"/>
      <c r="J15" s="826">
        <f>G15</f>
        <v>40566</v>
      </c>
      <c r="K15" s="825">
        <f>IF(L15=0,K10+F15,R15)</f>
        <v>40566</v>
      </c>
      <c r="L15" s="824">
        <f>IF(M15=0,N15,M15)</f>
        <v>0</v>
      </c>
      <c r="M15" s="823"/>
      <c r="N15" s="822"/>
      <c r="O15" s="821">
        <f>IF(L15=0,0,L15-(K10+F15))</f>
        <v>0</v>
      </c>
      <c r="P15" s="820">
        <f>O15-Q15</f>
        <v>0</v>
      </c>
      <c r="Q15" s="819"/>
      <c r="R15" s="818">
        <f ca="1">IF(L15=0,IF(J15&gt;$H$6,J15,$H$6),L15-Q15)</f>
        <v>40580</v>
      </c>
      <c r="S15" s="817">
        <f ca="1">IF(L15=0,IF((R15-K15)&lt;0,0,R15-K15),0)</f>
        <v>14</v>
      </c>
      <c r="T15" s="1"/>
    </row>
    <row r="16" spans="2:56" ht="12.75" customHeight="1" outlineLevel="1">
      <c r="B16" s="837" t="s">
        <v>232</v>
      </c>
      <c r="C16" s="836"/>
      <c r="D16" s="836"/>
      <c r="E16" s="762" t="str">
        <f>E204</f>
        <v>-----</v>
      </c>
      <c r="F16" s="834" t="str">
        <f>H16</f>
        <v>44</v>
      </c>
      <c r="G16" s="825">
        <f>IF(G9=0,0,G14+F16)</f>
        <v>40685</v>
      </c>
      <c r="H16" s="833" t="s">
        <v>501</v>
      </c>
      <c r="I16" s="1"/>
      <c r="J16" s="826">
        <f>G16</f>
        <v>40685</v>
      </c>
      <c r="K16" s="825">
        <f ca="1">IF(L16=0,MAX(K14:K15)+F16,R16)</f>
        <v>40707</v>
      </c>
      <c r="L16" s="824">
        <f>IF(M16=0,N16,M16)</f>
        <v>0</v>
      </c>
      <c r="M16" s="823"/>
      <c r="N16" s="822"/>
      <c r="O16" s="821">
        <f>IF(L16=0,0,L16-(MAX(K14:K15)+F16))</f>
        <v>0</v>
      </c>
      <c r="P16" s="820">
        <f>O16-Q16</f>
        <v>0</v>
      </c>
      <c r="Q16" s="819"/>
      <c r="R16" s="818">
        <f ca="1">IF(L16=0,IF(J16&gt;$H$6,J16,$H$6),L16-Q16)</f>
        <v>40685</v>
      </c>
      <c r="S16" s="817">
        <f ca="1">IF(L16=0,IF((R16-K16)&lt;0,0,R16-K16),0)</f>
        <v>0</v>
      </c>
      <c r="T16" s="1"/>
    </row>
    <row r="17" spans="1:19" s="1" customFormat="1" ht="12.75" customHeight="1" outlineLevel="1">
      <c r="B17" s="839" t="s">
        <v>254</v>
      </c>
      <c r="C17" s="838"/>
      <c r="D17" s="838"/>
      <c r="E17" s="835" t="str">
        <f>IF(G17&gt;0,"ACC","-----")</f>
        <v>ACC</v>
      </c>
      <c r="F17" s="834" t="str">
        <f>H17</f>
        <v>26</v>
      </c>
      <c r="G17" s="825">
        <f>IF(G9=0,0,G14+F17)</f>
        <v>40667</v>
      </c>
      <c r="H17" s="833" t="s">
        <v>502</v>
      </c>
      <c r="J17" s="826">
        <f>G17</f>
        <v>40667</v>
      </c>
      <c r="K17" s="825">
        <f ca="1">IF(L17=0,K14+F17,R17)</f>
        <v>40689</v>
      </c>
      <c r="L17" s="824">
        <f>IF(M17=0,N17,M17)</f>
        <v>0</v>
      </c>
      <c r="M17" s="823"/>
      <c r="N17" s="822"/>
      <c r="O17" s="821">
        <f>IF(L17=0,0,L17-(K14+F17))</f>
        <v>0</v>
      </c>
      <c r="P17" s="820">
        <f>O17-Q17</f>
        <v>0</v>
      </c>
      <c r="Q17" s="819"/>
      <c r="R17" s="818">
        <f ca="1">IF(L17=0,IF(J17&gt;$H$6,J17,$H$6),L17-Q17)</f>
        <v>40667</v>
      </c>
      <c r="S17" s="817">
        <f ca="1">IF(L17=0,IF((R17-K17)&lt;0,0,R17-K17),0)</f>
        <v>0</v>
      </c>
    </row>
    <row r="18" spans="1:19" s="1" customFormat="1" ht="12.75" customHeight="1" outlineLevel="1">
      <c r="B18" s="837" t="s">
        <v>253</v>
      </c>
      <c r="C18" s="836"/>
      <c r="D18" s="836"/>
      <c r="E18" s="835" t="str">
        <f>IF(G18&gt;0,"EMPRESA","-----")</f>
        <v>EMPRESA</v>
      </c>
      <c r="F18" s="834" t="str">
        <f>H18</f>
        <v>445</v>
      </c>
      <c r="G18" s="825">
        <f>IF(G9=0,0,G14+F18)</f>
        <v>41086</v>
      </c>
      <c r="H18" s="833" t="s">
        <v>503</v>
      </c>
      <c r="J18" s="826">
        <f>G18</f>
        <v>41086</v>
      </c>
      <c r="K18" s="825">
        <f ca="1">K14+F18</f>
        <v>41108</v>
      </c>
      <c r="L18" s="824">
        <f>IF(M18=0,N18,M18)</f>
        <v>0</v>
      </c>
      <c r="M18" s="823"/>
      <c r="N18" s="822"/>
      <c r="O18" s="821">
        <f>IF(L18=0,0,L18-K18)</f>
        <v>0</v>
      </c>
      <c r="P18" s="820">
        <f>O18-Q18</f>
        <v>0</v>
      </c>
      <c r="Q18" s="819"/>
      <c r="R18" s="818">
        <f ca="1">IF(L18=0,IF(J18&gt;$H$6,J18,$H$6),L18-Q18)</f>
        <v>41086</v>
      </c>
      <c r="S18" s="817">
        <f ca="1">IF(L18=0,IF((R18-K18)&lt;0,0,R18-K18),0)</f>
        <v>0</v>
      </c>
    </row>
    <row r="19" spans="1:19" s="1" customFormat="1" ht="12.75" customHeight="1" outlineLevel="1">
      <c r="B19" s="832" t="s">
        <v>251</v>
      </c>
      <c r="C19" s="831"/>
      <c r="D19" s="831"/>
      <c r="E19" s="830" t="str">
        <f>IF(G19&gt;0,"EMPRESA","-----")</f>
        <v>EMPRESA</v>
      </c>
      <c r="F19" s="829">
        <f>H19</f>
        <v>419</v>
      </c>
      <c r="G19" s="828">
        <f>IF(G9=0,0,G17+F19)</f>
        <v>41086</v>
      </c>
      <c r="H19" s="827">
        <f>H18-H17</f>
        <v>419</v>
      </c>
      <c r="J19" s="826">
        <f>G19</f>
        <v>41086</v>
      </c>
      <c r="K19" s="825">
        <f ca="1">K17+F19</f>
        <v>41108</v>
      </c>
      <c r="L19" s="824">
        <f>IF(M19=0,N19,M19)</f>
        <v>0</v>
      </c>
      <c r="M19" s="823"/>
      <c r="N19" s="822"/>
      <c r="O19" s="821">
        <f>IF(L19=0,0,L19-K19)</f>
        <v>0</v>
      </c>
      <c r="P19" s="820">
        <f>O19-Q19</f>
        <v>0</v>
      </c>
      <c r="Q19" s="819"/>
      <c r="R19" s="818">
        <f ca="1">IF(L19=0,IF(J19&gt;$H$6,J19,$H$6),L19-Q19)</f>
        <v>41086</v>
      </c>
      <c r="S19" s="817">
        <f ca="1">IF(L19=0,IF((R19-K19)&lt;0,0,R19-K19),0)</f>
        <v>0</v>
      </c>
    </row>
    <row r="20" spans="1:19" s="1" customFormat="1" ht="12.75" customHeight="1" outlineLevel="1" thickBot="1">
      <c r="B20" s="816" t="s">
        <v>250</v>
      </c>
      <c r="C20" s="815"/>
      <c r="D20" s="815"/>
      <c r="E20" s="814"/>
      <c r="F20" s="813">
        <f>MAX(G18:G19)</f>
        <v>41086</v>
      </c>
      <c r="G20" s="812"/>
      <c r="H20" s="811"/>
      <c r="J20" s="810">
        <f>F20</f>
        <v>41086</v>
      </c>
      <c r="K20" s="809">
        <f ca="1">MAX(K18:K19)</f>
        <v>41108</v>
      </c>
      <c r="L20" s="808">
        <f>IF(M20=0,N20,M20)</f>
        <v>0</v>
      </c>
      <c r="M20" s="807"/>
      <c r="N20" s="806"/>
      <c r="O20" s="805">
        <f>IF(L20=0,0,L20-J20)</f>
        <v>0</v>
      </c>
      <c r="P20" s="804">
        <f>O20-Q20</f>
        <v>0</v>
      </c>
      <c r="Q20" s="803"/>
      <c r="R20" s="802">
        <f ca="1">MAX(R18:R19)</f>
        <v>41086</v>
      </c>
      <c r="S20" s="801">
        <f ca="1">IF(L20=0,IF((R20-K20)&lt;0,0,R20-K20),0)</f>
        <v>0</v>
      </c>
    </row>
    <row r="21" spans="1:19" s="1" customFormat="1" ht="12.75" customHeight="1" outlineLevel="1" thickBot="1">
      <c r="A21" s="800"/>
    </row>
    <row r="22" spans="1:19" s="1" customFormat="1" ht="13.5" customHeight="1" outlineLevel="1">
      <c r="B22" s="799" t="s">
        <v>249</v>
      </c>
      <c r="C22" s="798"/>
      <c r="D22" s="798"/>
      <c r="E22" s="797"/>
      <c r="F22" s="793" t="s">
        <v>475</v>
      </c>
      <c r="G22" s="796"/>
      <c r="H22" s="792"/>
      <c r="I22" s="794"/>
      <c r="J22" s="793" t="s">
        <v>482</v>
      </c>
      <c r="K22" s="792"/>
      <c r="L22" s="794"/>
      <c r="M22" s="795" t="s">
        <v>474</v>
      </c>
      <c r="N22" s="793"/>
      <c r="O22" s="792"/>
      <c r="P22" s="794"/>
      <c r="Q22" s="793" t="s">
        <v>473</v>
      </c>
      <c r="R22" s="792"/>
      <c r="S22" s="791"/>
    </row>
    <row r="23" spans="1:19" s="1" customFormat="1" ht="12.75" customHeight="1" outlineLevel="1" thickBot="1">
      <c r="B23" s="790" t="s">
        <v>470</v>
      </c>
      <c r="C23" s="789"/>
      <c r="D23" s="789"/>
      <c r="E23" s="788" t="s">
        <v>402</v>
      </c>
      <c r="F23" s="787" t="s">
        <v>479</v>
      </c>
      <c r="G23" s="786" t="s">
        <v>481</v>
      </c>
      <c r="H23" s="779" t="s">
        <v>152</v>
      </c>
      <c r="I23" s="781" t="s">
        <v>143</v>
      </c>
      <c r="J23" s="780" t="s">
        <v>479</v>
      </c>
      <c r="K23" s="785" t="s">
        <v>152</v>
      </c>
      <c r="L23" s="784" t="s">
        <v>143</v>
      </c>
      <c r="M23" s="783" t="s">
        <v>480</v>
      </c>
      <c r="N23" s="782" t="s">
        <v>479</v>
      </c>
      <c r="O23" s="779" t="s">
        <v>152</v>
      </c>
      <c r="P23" s="781" t="s">
        <v>143</v>
      </c>
      <c r="Q23" s="780" t="s">
        <v>479</v>
      </c>
      <c r="R23" s="779" t="s">
        <v>152</v>
      </c>
      <c r="S23" s="778" t="s">
        <v>143</v>
      </c>
    </row>
    <row r="24" spans="1:19" s="1" customFormat="1" ht="12" customHeight="1" outlineLevel="1" thickTop="1">
      <c r="B24" s="777" t="s">
        <v>244</v>
      </c>
      <c r="C24" s="776"/>
      <c r="D24" s="776"/>
      <c r="E24" s="775" t="str">
        <f>'GESTÃO CONTRATO'!E194</f>
        <v>-----</v>
      </c>
      <c r="F24" s="771"/>
      <c r="G24" s="774"/>
      <c r="H24" s="773">
        <f>IF(G24=0,J13,G24)</f>
        <v>40596</v>
      </c>
      <c r="I24" s="769">
        <f>H24+F24</f>
        <v>40596</v>
      </c>
      <c r="J24" s="768">
        <f>IF(K24=0,0,IF(L24=0,0,L24-K24))</f>
        <v>0</v>
      </c>
      <c r="K24" s="766"/>
      <c r="L24" s="772"/>
      <c r="M24" s="771"/>
      <c r="N24" s="770">
        <f>IF(M24=0,IF(S24=0,IF(J24=0,F24,J24),P24-O24),IF(S24&gt;0,P24-O24,M24))</f>
        <v>0</v>
      </c>
      <c r="O24" s="765">
        <f ca="1">IF(R24=0,IF(L13=0,IF(K24=0,IF(G24=0,K13,G24-J13+K13),K24-J13+K13),L13),R24)</f>
        <v>40618</v>
      </c>
      <c r="P24" s="769">
        <f ca="1">IF(S24=0,IF(M24=0,O24+N24,O24+M24),S24)</f>
        <v>40618</v>
      </c>
      <c r="Q24" s="768">
        <f>IF(R24=0,0,IF(S24=0,0,S24-R24))</f>
        <v>0</v>
      </c>
      <c r="R24" s="765"/>
      <c r="S24" s="767"/>
    </row>
    <row r="25" spans="1:19" s="1" customFormat="1" ht="12" customHeight="1" outlineLevel="1">
      <c r="B25" s="764" t="s">
        <v>243</v>
      </c>
      <c r="C25" s="763"/>
      <c r="D25" s="763"/>
      <c r="E25" s="762" t="str">
        <f>'GESTÃO CONTRATO'!E192</f>
        <v>-----</v>
      </c>
      <c r="F25" s="757"/>
      <c r="G25" s="761"/>
      <c r="H25" s="760">
        <f>IF(G25=0,J14,G25)</f>
        <v>40641</v>
      </c>
      <c r="I25" s="690">
        <f>H25+F25</f>
        <v>40641</v>
      </c>
      <c r="J25" s="687">
        <f>IF(K25=0,0,IF(L25=0,0,L25-K25))</f>
        <v>0</v>
      </c>
      <c r="K25" s="766"/>
      <c r="L25" s="758"/>
      <c r="M25" s="757"/>
      <c r="N25" s="756">
        <f>IF(M25=0,IF(S25=0,IF(J25=0,F25,J25),P25-O25),IF(S25&gt;0,P25-O25,M25))</f>
        <v>0</v>
      </c>
      <c r="O25" s="765">
        <f ca="1">IF(R25=0,IF(L14=0,IF(K25=0,IF(G25=0,K14,G25-J14+K14),K25-J14+K14),L14),R25)</f>
        <v>40663</v>
      </c>
      <c r="P25" s="690">
        <f ca="1">IF(S25=0,IF(M25=0,O25+N25,O25+M25),S25)</f>
        <v>40663</v>
      </c>
      <c r="Q25" s="687">
        <f>IF(R25=0,0,IF(S25=0,0,S25-R25))</f>
        <v>0</v>
      </c>
      <c r="R25" s="765"/>
      <c r="S25" s="754"/>
    </row>
    <row r="26" spans="1:19" s="1" customFormat="1" ht="12" customHeight="1" outlineLevel="1">
      <c r="B26" s="764" t="s">
        <v>242</v>
      </c>
      <c r="C26" s="763"/>
      <c r="D26" s="763"/>
      <c r="E26" s="762" t="str">
        <f>'GESTÃO CONTRATO'!E209</f>
        <v>-----</v>
      </c>
      <c r="F26" s="757"/>
      <c r="G26" s="761"/>
      <c r="H26" s="760">
        <f>IF(F26=0,0,IF(G26=0,MAX(J17,I25),G26))</f>
        <v>0</v>
      </c>
      <c r="I26" s="690">
        <f>H26+F26</f>
        <v>0</v>
      </c>
      <c r="J26" s="687">
        <f>IF(K26=0,0,IF(L26=0,0,L26-K26))</f>
        <v>0</v>
      </c>
      <c r="K26" s="759"/>
      <c r="L26" s="758"/>
      <c r="M26" s="757"/>
      <c r="N26" s="756">
        <f>IF(M26=0,IF(S26=0,IF(J26=0,F26,J26),P26-O26),IF(S26&gt;0,P26-O26,M26))</f>
        <v>0</v>
      </c>
      <c r="O26" s="755">
        <f>IF(R26=0,IF(N26=0,0,IF(L17=0,IF(K26=0,IF(G26=0,MAX(K17,P25),G26-MAX(J17,I25)+MAX(K17,P25)),K26-MAX(J17,L25)+MAX(K17,P25)),L17)),R26)</f>
        <v>0</v>
      </c>
      <c r="P26" s="690">
        <f>IF(S26=0,IF(M26=0,O26+N26,O26+M26),S26)</f>
        <v>0</v>
      </c>
      <c r="Q26" s="687">
        <f>IF(R26=0,0,IF(S26=0,0,S26-R26))</f>
        <v>0</v>
      </c>
      <c r="R26" s="755"/>
      <c r="S26" s="754"/>
    </row>
    <row r="27" spans="1:19" s="1" customFormat="1" ht="12" customHeight="1" outlineLevel="1">
      <c r="B27" s="764" t="s">
        <v>241</v>
      </c>
      <c r="C27" s="763"/>
      <c r="D27" s="763"/>
      <c r="E27" s="762" t="str">
        <f>'GESTÃO CONTRATO'!E210</f>
        <v>-----</v>
      </c>
      <c r="F27" s="757"/>
      <c r="G27" s="761"/>
      <c r="H27" s="760">
        <f>IF(H26=0,IF(G27=0,MAX(J17,I25),G27),IF(G27=0,MAX(J17,I26),G27))</f>
        <v>40667</v>
      </c>
      <c r="I27" s="690">
        <f>H27+F27</f>
        <v>40667</v>
      </c>
      <c r="J27" s="687">
        <f>IF(K27=0,0,IF(L27=0,0,L27-K27))</f>
        <v>0</v>
      </c>
      <c r="K27" s="759"/>
      <c r="L27" s="758"/>
      <c r="M27" s="757"/>
      <c r="N27" s="756">
        <f>IF(M27=0,IF(S27=0,IF(J27=0,F27,J27),P27-O27),IF(S27&gt;0,P27-O27,M27))</f>
        <v>0</v>
      </c>
      <c r="O27" s="755">
        <f ca="1">IF(R27=0,IF(O26=0,IF(L17=0,IF(K27=0,IF(G27=0,MAX(K17,P25),G27-MAX(J17,I25)+MAX(K17,P25)),K27-MAX(J17,L25)+MAX(K17,P25)),L17),IF(K27=0,IF(G27=0,MAX(K17,P26),G27-MAX(J17,I26)+MAX(K17,P26)),K27-MAX(J17,L26)+MAX(K17,P26))),R27)</f>
        <v>40689</v>
      </c>
      <c r="P27" s="690">
        <f ca="1">IF(S27=0,IF(M27=0,O27+N27,O27+M27),S27)</f>
        <v>40689</v>
      </c>
      <c r="Q27" s="687">
        <f>IF(R27=0,0,IF(S27=0,0,S27-R27))</f>
        <v>0</v>
      </c>
      <c r="R27" s="755"/>
      <c r="S27" s="754"/>
    </row>
    <row r="28" spans="1:19" s="1" customFormat="1" ht="12" customHeight="1" outlineLevel="1">
      <c r="B28" s="764" t="s">
        <v>240</v>
      </c>
      <c r="C28" s="763"/>
      <c r="D28" s="763"/>
      <c r="E28" s="762" t="str">
        <f>'GESTÃO CONTRATO'!E206</f>
        <v>-----</v>
      </c>
      <c r="F28" s="757"/>
      <c r="G28" s="761"/>
      <c r="H28" s="760">
        <f>IF(G28=0,I24,G28)</f>
        <v>40596</v>
      </c>
      <c r="I28" s="690">
        <f>H28+F28</f>
        <v>40596</v>
      </c>
      <c r="J28" s="687">
        <f>IF(K28=0,0,IF(L28=0,0,L28-K28))</f>
        <v>0</v>
      </c>
      <c r="K28" s="759"/>
      <c r="L28" s="758"/>
      <c r="M28" s="757"/>
      <c r="N28" s="756">
        <f>IF(M28=0,IF(S28=0,IF(J28=0,F28,J28),P28-O28),IF(S28&gt;0,P28-O28,M28))</f>
        <v>0</v>
      </c>
      <c r="O28" s="755">
        <f ca="1">IF(R28=0,IF(K28=0,IF(G28=0,P24,H28-I24+P24),K28-L24+P24),R28)</f>
        <v>40618</v>
      </c>
      <c r="P28" s="690">
        <f ca="1">IF(S28=0,IF(M28=0,O28+N28,O28+M28),S28)</f>
        <v>40618</v>
      </c>
      <c r="Q28" s="687">
        <f>IF(R28=0,0,IF(S28=0,0,S28-R28))</f>
        <v>0</v>
      </c>
      <c r="R28" s="755"/>
      <c r="S28" s="754"/>
    </row>
    <row r="29" spans="1:19" s="1" customFormat="1" ht="12" customHeight="1" outlineLevel="1">
      <c r="B29" s="764" t="s">
        <v>219</v>
      </c>
      <c r="C29" s="763"/>
      <c r="D29" s="763"/>
      <c r="E29" s="762" t="str">
        <f>'GESTÃO CONTRATO'!E211</f>
        <v>-----</v>
      </c>
      <c r="F29" s="757"/>
      <c r="G29" s="761"/>
      <c r="H29" s="760">
        <f>IF(G29=0,MAX(I27,I28,J17),G29)</f>
        <v>40667</v>
      </c>
      <c r="I29" s="690">
        <f>H29+F29</f>
        <v>40667</v>
      </c>
      <c r="J29" s="687">
        <f>IF(K29=0,0,IF(L29=0,0,L29-K29))</f>
        <v>0</v>
      </c>
      <c r="K29" s="759"/>
      <c r="L29" s="758"/>
      <c r="M29" s="757"/>
      <c r="N29" s="756">
        <f>IF(M29=0,IF(S29=0,IF(J29=0,F29,J29),P29-O29),IF(S29&gt;0,P29-O29,M29))</f>
        <v>0</v>
      </c>
      <c r="O29" s="755">
        <f ca="1">IF(R29=0,IF(K29=0,IF(G29=0,MAX(P27,P28,J17),G29-MAX(I27,I28,J17)+MAX(P27,P28,J17)),K29-MAX(L27,L28,J17)+MAX(P27,P28,J17)),R29)</f>
        <v>40689</v>
      </c>
      <c r="P29" s="690">
        <f ca="1">IF(S29=0,IF(M29=0,O29+N29,O29+M29),S29)</f>
        <v>40689</v>
      </c>
      <c r="Q29" s="687">
        <f>IF(R29=0,0,IF(S29=0,0,S29-R29))</f>
        <v>0</v>
      </c>
      <c r="R29" s="755"/>
      <c r="S29" s="754"/>
    </row>
    <row r="30" spans="1:19" s="1" customFormat="1" ht="12" customHeight="1" outlineLevel="1">
      <c r="B30" s="764" t="s">
        <v>239</v>
      </c>
      <c r="C30" s="763"/>
      <c r="D30" s="763"/>
      <c r="E30" s="762" t="str">
        <f>'GESTÃO CONTRATO'!E213</f>
        <v>-----</v>
      </c>
      <c r="F30" s="757"/>
      <c r="G30" s="761"/>
      <c r="H30" s="760">
        <f>IF(G30=0,I29,G30)</f>
        <v>40667</v>
      </c>
      <c r="I30" s="690">
        <f>H30+F30</f>
        <v>40667</v>
      </c>
      <c r="J30" s="687">
        <f>IF(K30=0,0,IF(L30=0,0,L30-K30))</f>
        <v>0</v>
      </c>
      <c r="K30" s="759"/>
      <c r="L30" s="758"/>
      <c r="M30" s="757"/>
      <c r="N30" s="756">
        <f>IF(M30=0,IF(S30=0,IF(J30=0,F30,J30),P30-O30),IF(S30&gt;0,P30-O30,M30))</f>
        <v>0</v>
      </c>
      <c r="O30" s="755">
        <f ca="1">IF(R30=0,IF(K30=0,IF(G30=0,P29,I29-G30+P29),L29-K30+P29),R30)</f>
        <v>40689</v>
      </c>
      <c r="P30" s="690">
        <f ca="1">IF(S30=0,IF(M30=0,O30+N30,O30+M30),S30)</f>
        <v>40689</v>
      </c>
      <c r="Q30" s="687">
        <f>IF(R30=0,0,IF(S30=0,0,S30-R30))</f>
        <v>0</v>
      </c>
      <c r="R30" s="755"/>
      <c r="S30" s="754"/>
    </row>
    <row r="31" spans="1:19" s="1" customFormat="1" ht="12" customHeight="1" outlineLevel="1" thickBot="1">
      <c r="B31" s="753" t="s">
        <v>478</v>
      </c>
      <c r="C31" s="752"/>
      <c r="D31" s="752"/>
      <c r="E31" s="751" t="s">
        <v>4</v>
      </c>
      <c r="F31" s="750"/>
      <c r="G31" s="749"/>
      <c r="H31" s="742">
        <f>IF(F31=0,0,IF(G31=0,I30,G31))</f>
        <v>0</v>
      </c>
      <c r="I31" s="744">
        <f>IF(F31=0,0,H31+F31)</f>
        <v>0</v>
      </c>
      <c r="J31" s="743">
        <f>IF(K31=0,0,IF(L31=0,0,L31-K31))</f>
        <v>0</v>
      </c>
      <c r="K31" s="748"/>
      <c r="L31" s="747"/>
      <c r="M31" s="746"/>
      <c r="N31" s="745">
        <f>IF(M31=0,IF(S31=0,IF(J31=0,F31,J31),P31-O31),M31)</f>
        <v>0</v>
      </c>
      <c r="O31" s="742">
        <f>IF(N31=0,0,IF(G31=0,P30,N31-I30+P30))</f>
        <v>0</v>
      </c>
      <c r="P31" s="744">
        <f>IF(M31=0,O31+N31,O31+M31)</f>
        <v>0</v>
      </c>
      <c r="Q31" s="743">
        <f>IF(R31=0,0,IF(S31=0,0,S31-R31))</f>
        <v>0</v>
      </c>
      <c r="R31" s="742"/>
      <c r="S31" s="741"/>
    </row>
    <row r="32" spans="1:19" s="1" customFormat="1" ht="12" customHeight="1" outlineLevel="1" thickBot="1">
      <c r="F32" s="736">
        <f>IF(SUM(F24:F31)=0,0,MAX(I30:I31)-J20)</f>
        <v>0</v>
      </c>
      <c r="G32" s="735" t="s">
        <v>477</v>
      </c>
      <c r="H32" s="740"/>
      <c r="I32" s="739"/>
      <c r="J32" s="736">
        <f>IF(SUM(J24:J31)=0,0,MAX(L30:L31)-J20)</f>
        <v>0</v>
      </c>
      <c r="K32" s="735" t="s">
        <v>477</v>
      </c>
      <c r="L32" s="737"/>
      <c r="M32" s="739"/>
      <c r="N32" s="738">
        <f ca="1">(H24-I30)-(O24-P30)</f>
        <v>0</v>
      </c>
      <c r="O32" s="735" t="s">
        <v>477</v>
      </c>
      <c r="P32" s="737"/>
      <c r="Q32" s="736">
        <f>IF(R24=0,0,IF(S30=0,0,(H24-I30)-(R24-S30)))</f>
        <v>0</v>
      </c>
      <c r="R32" s="735" t="s">
        <v>477</v>
      </c>
      <c r="S32" s="734"/>
    </row>
    <row r="33" spans="2:67" ht="12" customHeight="1" outlineLevel="1" thickBot="1">
      <c r="B33" s="733"/>
      <c r="C33" s="733"/>
      <c r="D33" s="73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67" ht="12" customHeight="1" outlineLevel="1">
      <c r="B34" s="732" t="s">
        <v>476</v>
      </c>
      <c r="C34" s="731"/>
      <c r="D34" s="731"/>
      <c r="E34" s="730" t="s">
        <v>475</v>
      </c>
      <c r="F34" s="730"/>
      <c r="G34" s="730"/>
      <c r="H34" s="730" t="s">
        <v>474</v>
      </c>
      <c r="I34" s="730"/>
      <c r="J34" s="730"/>
      <c r="K34" s="730" t="s">
        <v>473</v>
      </c>
      <c r="L34" s="730"/>
      <c r="M34" s="729"/>
      <c r="N34" s="728" t="s">
        <v>472</v>
      </c>
      <c r="O34" s="727"/>
      <c r="P34" s="727"/>
      <c r="Q34" s="728" t="s">
        <v>471</v>
      </c>
      <c r="R34" s="727"/>
      <c r="S34" s="726"/>
      <c r="T34" s="1"/>
    </row>
    <row r="35" spans="2:67" ht="12" customHeight="1" outlineLevel="1" thickBot="1">
      <c r="B35" s="725" t="s">
        <v>470</v>
      </c>
      <c r="C35" s="724"/>
      <c r="D35" s="723"/>
      <c r="E35" s="720" t="s">
        <v>248</v>
      </c>
      <c r="F35" s="719" t="s">
        <v>152</v>
      </c>
      <c r="G35" s="722" t="s">
        <v>143</v>
      </c>
      <c r="H35" s="720" t="s">
        <v>248</v>
      </c>
      <c r="I35" s="719" t="s">
        <v>152</v>
      </c>
      <c r="J35" s="722" t="s">
        <v>143</v>
      </c>
      <c r="K35" s="720" t="s">
        <v>248</v>
      </c>
      <c r="L35" s="719" t="s">
        <v>152</v>
      </c>
      <c r="M35" s="721" t="s">
        <v>143</v>
      </c>
      <c r="N35" s="720" t="s">
        <v>469</v>
      </c>
      <c r="O35" s="719" t="s">
        <v>468</v>
      </c>
      <c r="P35" s="718" t="s">
        <v>363</v>
      </c>
      <c r="Q35" s="717" t="s">
        <v>468</v>
      </c>
      <c r="R35" s="716" t="s">
        <v>363</v>
      </c>
      <c r="S35" s="715" t="s">
        <v>466</v>
      </c>
      <c r="T35" s="1"/>
    </row>
    <row r="36" spans="2:67" ht="12.75" customHeight="1" outlineLevel="1" thickTop="1">
      <c r="B36" s="714" t="str">
        <f>B9</f>
        <v>Sinal</v>
      </c>
      <c r="C36" s="713"/>
      <c r="D36" s="713"/>
      <c r="E36" s="709">
        <f>F9</f>
        <v>0</v>
      </c>
      <c r="F36" s="711">
        <f>G9</f>
        <v>40551</v>
      </c>
      <c r="G36" s="712">
        <f>G9</f>
        <v>40551</v>
      </c>
      <c r="H36" s="709">
        <f>IF(I36=0,0,IF(J36=0,0,J36-I36))</f>
        <v>0</v>
      </c>
      <c r="I36" s="711">
        <f>F36</f>
        <v>40551</v>
      </c>
      <c r="J36" s="712">
        <f>G36</f>
        <v>40551</v>
      </c>
      <c r="K36" s="709">
        <f>IF(L36=0,0,IF(M36=0,0,M36-L36))</f>
        <v>0</v>
      </c>
      <c r="L36" s="711">
        <f>I36</f>
        <v>40551</v>
      </c>
      <c r="M36" s="710">
        <f>J36</f>
        <v>40551</v>
      </c>
      <c r="N36" s="709">
        <f>O9</f>
        <v>0</v>
      </c>
      <c r="O36" s="708">
        <f>P9</f>
        <v>0</v>
      </c>
      <c r="P36" s="707">
        <f>Q9</f>
        <v>0</v>
      </c>
      <c r="Q36" s="706"/>
      <c r="R36" s="705"/>
      <c r="S36" s="704">
        <f>IF(SUM(Q36:R36)=0,0,IF(Q36=R36,IF(N36=0,IF(S9=0,0,S9),N36),IF(R36&gt;Q36,IF(P36=0,IF(S9=0,0,S9),P36),IF(O36=0,IF(S9=0,0,S9),O36))))</f>
        <v>0</v>
      </c>
      <c r="T36" s="1"/>
    </row>
    <row r="37" spans="2:67" ht="12.75" customHeight="1" outlineLevel="1">
      <c r="B37" s="703" t="str">
        <f>B10</f>
        <v>Efetivação</v>
      </c>
      <c r="C37" s="702"/>
      <c r="D37" s="702"/>
      <c r="E37" s="698">
        <f>F10</f>
        <v>0</v>
      </c>
      <c r="F37" s="700">
        <f>G10</f>
        <v>40551</v>
      </c>
      <c r="G37" s="701">
        <f>G10</f>
        <v>40551</v>
      </c>
      <c r="H37" s="698">
        <f>IF(I37=0,0,IF(J37=0,0,J37-I37))</f>
        <v>0</v>
      </c>
      <c r="I37" s="700">
        <f>F37</f>
        <v>40551</v>
      </c>
      <c r="J37" s="701">
        <f>G37</f>
        <v>40551</v>
      </c>
      <c r="K37" s="698">
        <f>IF(L37=0,0,IF(M37=0,0,M37-L37))</f>
        <v>0</v>
      </c>
      <c r="L37" s="700">
        <f>I37</f>
        <v>40551</v>
      </c>
      <c r="M37" s="699">
        <f>J37</f>
        <v>40551</v>
      </c>
      <c r="N37" s="698">
        <f>O10</f>
        <v>0</v>
      </c>
      <c r="O37" s="697">
        <f>P10</f>
        <v>0</v>
      </c>
      <c r="P37" s="696">
        <f>Q10</f>
        <v>0</v>
      </c>
      <c r="Q37" s="695"/>
      <c r="R37" s="694"/>
      <c r="S37" s="693">
        <f>IF(SUM(Q37:R37)=0,0,IF(Q37=R37,IF(N37=0,IF(S10=0,0,S10),N37),IF(R37&gt;Q37,IF(P37=0,IF(S10=0,0,S10),P37),IF(O37=0,IF(S10=0,0,S10),O37))))</f>
        <v>0</v>
      </c>
      <c r="T37" s="1"/>
    </row>
    <row r="38" spans="2:67" s="659" customFormat="1" ht="12.75" customHeight="1" outlineLevel="1">
      <c r="B38" s="692" t="str">
        <f>B11</f>
        <v>Vistoria</v>
      </c>
      <c r="C38" s="691"/>
      <c r="D38" s="691"/>
      <c r="E38" s="687" t="str">
        <f>F11</f>
        <v>7</v>
      </c>
      <c r="F38" s="689">
        <f>G38-E38</f>
        <v>40551</v>
      </c>
      <c r="G38" s="690">
        <f>G11</f>
        <v>40558</v>
      </c>
      <c r="H38" s="687">
        <f ca="1">IF(I38=0,0,IF(J38=0,0,J38-I38))</f>
        <v>29</v>
      </c>
      <c r="I38" s="689">
        <f>F38</f>
        <v>40551</v>
      </c>
      <c r="J38" s="690">
        <f ca="1">R11</f>
        <v>40580</v>
      </c>
      <c r="K38" s="687">
        <f>IF(L38=0,0,IF(M38=0,0,M38-L38))</f>
        <v>0</v>
      </c>
      <c r="L38" s="689">
        <f>I38</f>
        <v>40551</v>
      </c>
      <c r="M38" s="688">
        <f>L11</f>
        <v>0</v>
      </c>
      <c r="N38" s="687">
        <f>O11</f>
        <v>0</v>
      </c>
      <c r="O38" s="686">
        <f>P11</f>
        <v>0</v>
      </c>
      <c r="P38" s="685">
        <f>Q11</f>
        <v>0</v>
      </c>
      <c r="Q38" s="684"/>
      <c r="R38" s="683"/>
      <c r="S38" s="682">
        <f>IF(SUM(Q38:R38)=0,0,IF(Q38=R38,IF(N38=0,IF(S11=0,0,S11),N38),IF(R38&gt;Q38,IF(P38=0,IF(S11=0,0,S11),P38),IF(O38=0,IF(S11=0,0,S11),O38))))</f>
        <v>0</v>
      </c>
      <c r="AI38" s="53"/>
      <c r="BN38" s="1"/>
      <c r="BO38" s="1"/>
    </row>
    <row r="39" spans="2:67" s="659" customFormat="1" ht="12.75" customHeight="1" outlineLevel="1">
      <c r="B39" s="692" t="str">
        <f>B12</f>
        <v>Relatório de Sondagem</v>
      </c>
      <c r="C39" s="691"/>
      <c r="D39" s="691"/>
      <c r="E39" s="687" t="str">
        <f>F12</f>
        <v>25</v>
      </c>
      <c r="F39" s="689">
        <f>G39-E39</f>
        <v>40551</v>
      </c>
      <c r="G39" s="690">
        <f>G12</f>
        <v>40576</v>
      </c>
      <c r="H39" s="687">
        <f ca="1">IF(I39=0,0,IF(J39=0,0,J39-I39))</f>
        <v>29</v>
      </c>
      <c r="I39" s="689">
        <f>F39</f>
        <v>40551</v>
      </c>
      <c r="J39" s="690">
        <f ca="1">R12</f>
        <v>40580</v>
      </c>
      <c r="K39" s="687">
        <f>IF(L39=0,0,IF(M39=0,0,M39-L39))</f>
        <v>0</v>
      </c>
      <c r="L39" s="689">
        <f>I39</f>
        <v>40551</v>
      </c>
      <c r="M39" s="688">
        <f>L12</f>
        <v>0</v>
      </c>
      <c r="N39" s="687">
        <f>O12</f>
        <v>0</v>
      </c>
      <c r="O39" s="686">
        <f>P12</f>
        <v>0</v>
      </c>
      <c r="P39" s="685">
        <f>Q12</f>
        <v>0</v>
      </c>
      <c r="Q39" s="684"/>
      <c r="R39" s="683"/>
      <c r="S39" s="682">
        <f>IF(SUM(Q39:R39)=0,0,IF(Q39=R39,IF(N39=0,IF(S12=0,0,S12),N39),IF(R39&gt;Q39,IF(P39=0,IF(S12=0,0,S12),P39),IF(O39=0,IF(S12=0,0,S12),O39))))</f>
        <v>0</v>
      </c>
      <c r="AI39" s="53"/>
    </row>
    <row r="40" spans="2:67" s="659" customFormat="1" ht="12.75" customHeight="1" outlineLevel="1">
      <c r="B40" s="692" t="str">
        <f>B13</f>
        <v>Projeto executivo Estrutura</v>
      </c>
      <c r="C40" s="691"/>
      <c r="D40" s="691"/>
      <c r="E40" s="687">
        <f>F13</f>
        <v>38</v>
      </c>
      <c r="F40" s="689">
        <f>G40-E40</f>
        <v>40558</v>
      </c>
      <c r="G40" s="690">
        <f>G13</f>
        <v>40596</v>
      </c>
      <c r="H40" s="687">
        <f ca="1">IF(I40=0,0,IF(J40=0,0,J40-I40))</f>
        <v>38</v>
      </c>
      <c r="I40" s="689">
        <f>F40</f>
        <v>40558</v>
      </c>
      <c r="J40" s="690">
        <f ca="1">R13</f>
        <v>40596</v>
      </c>
      <c r="K40" s="687">
        <f>IF(L40=0,0,IF(M40=0,0,M40-L40))</f>
        <v>0</v>
      </c>
      <c r="L40" s="689">
        <f>I40</f>
        <v>40558</v>
      </c>
      <c r="M40" s="688">
        <f>L13</f>
        <v>0</v>
      </c>
      <c r="N40" s="687">
        <f>O13</f>
        <v>0</v>
      </c>
      <c r="O40" s="686">
        <f>P13</f>
        <v>0</v>
      </c>
      <c r="P40" s="685">
        <f>Q13</f>
        <v>0</v>
      </c>
      <c r="Q40" s="684"/>
      <c r="R40" s="683"/>
      <c r="S40" s="682">
        <f>IF(SUM(Q40:R40)=0,0,IF(Q40=R40,IF(N40=0,IF(S13=0,0,S13),N40),IF(R40&gt;Q40,IF(P40=0,IF(S13=0,0,S13),P40),IF(O40=0,IF(S13=0,0,S13),O40))))</f>
        <v>0</v>
      </c>
      <c r="AI40" s="53"/>
    </row>
    <row r="41" spans="2:67" s="659" customFormat="1" ht="12.75" customHeight="1" outlineLevel="1">
      <c r="B41" s="692" t="s">
        <v>244</v>
      </c>
      <c r="C41" s="691"/>
      <c r="D41" s="691"/>
      <c r="E41" s="687">
        <f>IF(J24=0,F24,J24)</f>
        <v>0</v>
      </c>
      <c r="F41" s="689">
        <f>IF(K24=0,IF(G24=0,H24,G24),K24)</f>
        <v>40596</v>
      </c>
      <c r="G41" s="690">
        <f>IF(L24=0,I24,L24)</f>
        <v>40596</v>
      </c>
      <c r="H41" s="687">
        <f>N24</f>
        <v>0</v>
      </c>
      <c r="I41" s="689">
        <f ca="1">O24</f>
        <v>40618</v>
      </c>
      <c r="J41" s="690">
        <f ca="1">P24</f>
        <v>40618</v>
      </c>
      <c r="K41" s="687">
        <f>Q24</f>
        <v>0</v>
      </c>
      <c r="L41" s="689">
        <f>R24</f>
        <v>0</v>
      </c>
      <c r="M41" s="688">
        <f>S24</f>
        <v>0</v>
      </c>
      <c r="N41" s="687">
        <f>IF(M41=0,0,K41-E41)</f>
        <v>0</v>
      </c>
      <c r="O41" s="686"/>
      <c r="P41" s="685">
        <f>N41</f>
        <v>0</v>
      </c>
      <c r="Q41" s="684"/>
      <c r="R41" s="683"/>
      <c r="S41" s="682">
        <f>IF(SUM(Q41:R41)=0,0,IF(Q41=R41,IF(N41=0,IF(H41&lt;E41,0,H41-E41),N41),IF(R41&gt;Q41,IF(P41=0,IF(H41&lt;E41,0,H41-E41),P41),IF(O41=0,IF(H41&lt;E41,0,H41-E41),O41))))</f>
        <v>0</v>
      </c>
      <c r="AI41" s="53"/>
    </row>
    <row r="42" spans="2:67" s="659" customFormat="1" ht="12.75" customHeight="1" outlineLevel="1">
      <c r="B42" s="692" t="str">
        <f>B14</f>
        <v xml:space="preserve">Projeto executivo Fundação </v>
      </c>
      <c r="C42" s="691"/>
      <c r="D42" s="691"/>
      <c r="E42" s="687" t="str">
        <f>F14</f>
        <v>45</v>
      </c>
      <c r="F42" s="689">
        <f>G42-E42</f>
        <v>40596</v>
      </c>
      <c r="G42" s="690">
        <f>G14</f>
        <v>40641</v>
      </c>
      <c r="H42" s="687">
        <f ca="1">IF(I42=0,0,IF(J42=0,0,J42-I42))</f>
        <v>45</v>
      </c>
      <c r="I42" s="689">
        <f>F42</f>
        <v>40596</v>
      </c>
      <c r="J42" s="690">
        <f ca="1">R14</f>
        <v>40641</v>
      </c>
      <c r="K42" s="687">
        <f>IF(L42=0,0,IF(M42=0,0,M42-L42))</f>
        <v>0</v>
      </c>
      <c r="L42" s="689">
        <f>I42</f>
        <v>40596</v>
      </c>
      <c r="M42" s="688">
        <f>L14</f>
        <v>0</v>
      </c>
      <c r="N42" s="687">
        <f>O14</f>
        <v>0</v>
      </c>
      <c r="O42" s="686">
        <f>P14</f>
        <v>0</v>
      </c>
      <c r="P42" s="685">
        <f>Q14</f>
        <v>0</v>
      </c>
      <c r="Q42" s="684"/>
      <c r="R42" s="683"/>
      <c r="S42" s="682">
        <f>IF(SUM(Q42:R42)=0,0,IF(Q42=R42,IF(N42=0,IF(S14=0,0,S14),N42),IF(R42&gt;Q42,IF(P42=0,IF(S14=0,0,S14),P42),IF(O42=0,IF(S14=0,0,S14),O42))))</f>
        <v>0</v>
      </c>
      <c r="AI42" s="53"/>
    </row>
    <row r="43" spans="2:67" s="659" customFormat="1" ht="12.75" customHeight="1" outlineLevel="1">
      <c r="B43" s="692" t="s">
        <v>243</v>
      </c>
      <c r="C43" s="691"/>
      <c r="D43" s="691"/>
      <c r="E43" s="687">
        <f>IF(J25=0,F25,J25)</f>
        <v>0</v>
      </c>
      <c r="F43" s="689">
        <f>IF(K25=0,IF(G25=0,H25,G25),K25)</f>
        <v>40641</v>
      </c>
      <c r="G43" s="690">
        <f>IF(L25=0,I25,L25)</f>
        <v>40641</v>
      </c>
      <c r="H43" s="687">
        <f>N25</f>
        <v>0</v>
      </c>
      <c r="I43" s="689">
        <f ca="1">O25</f>
        <v>40663</v>
      </c>
      <c r="J43" s="690">
        <f ca="1">P25</f>
        <v>40663</v>
      </c>
      <c r="K43" s="687">
        <f>Q25</f>
        <v>0</v>
      </c>
      <c r="L43" s="689">
        <f>R25</f>
        <v>0</v>
      </c>
      <c r="M43" s="688">
        <f>S25</f>
        <v>0</v>
      </c>
      <c r="N43" s="687">
        <f>IF(M43=0,0,K43-E43)</f>
        <v>0</v>
      </c>
      <c r="O43" s="686"/>
      <c r="P43" s="685">
        <f>N43</f>
        <v>0</v>
      </c>
      <c r="Q43" s="684"/>
      <c r="R43" s="683"/>
      <c r="S43" s="682">
        <f>IF(SUM(Q43:R43)=0,0,IF(Q43=R43,IF(N43=0,IF(H43&lt;E43,0,H43-E43),N43),IF(R43&gt;Q43,IF(P43=0,IF(H43&lt;E43,0,H43-E43),P43),IF(O43=0,IF(H43&lt;E43,0,H43-E43),O43))))</f>
        <v>0</v>
      </c>
      <c r="AI43" s="53"/>
    </row>
    <row r="44" spans="2:67" s="659" customFormat="1" ht="12.75" customHeight="1" outlineLevel="1">
      <c r="B44" s="692" t="str">
        <f>B15</f>
        <v>Liberação Terreno</v>
      </c>
      <c r="C44" s="691"/>
      <c r="D44" s="691"/>
      <c r="E44" s="687" t="str">
        <f>F15</f>
        <v>15</v>
      </c>
      <c r="F44" s="689">
        <f>G44-E44</f>
        <v>40551</v>
      </c>
      <c r="G44" s="690">
        <f>G15</f>
        <v>40566</v>
      </c>
      <c r="H44" s="687">
        <f ca="1">IF(I44=0,0,IF(J44=0,0,J44-I44))</f>
        <v>29</v>
      </c>
      <c r="I44" s="689">
        <f>F44</f>
        <v>40551</v>
      </c>
      <c r="J44" s="690">
        <f ca="1">R15</f>
        <v>40580</v>
      </c>
      <c r="K44" s="687">
        <f>IF(L44=0,0,IF(M44=0,0,M44-L44))</f>
        <v>0</v>
      </c>
      <c r="L44" s="689">
        <f>I44</f>
        <v>40551</v>
      </c>
      <c r="M44" s="688">
        <f>L15</f>
        <v>0</v>
      </c>
      <c r="N44" s="687">
        <f>O15</f>
        <v>0</v>
      </c>
      <c r="O44" s="686">
        <f>P15</f>
        <v>0</v>
      </c>
      <c r="P44" s="685">
        <f>Q15</f>
        <v>0</v>
      </c>
      <c r="Q44" s="684"/>
      <c r="R44" s="683"/>
      <c r="S44" s="682">
        <f>IF(SUM(Q44:R44)=0,0,IF(Q44=R44,IF(N44=0,IF(S15=0,0,S15),N44),IF(R44&gt;Q44,IF(P44=0,IF(S15=0,0,S15),P44),IF(O44=0,IF(S15=0,0,S15),O44))))</f>
        <v>0</v>
      </c>
      <c r="AI44" s="53"/>
    </row>
    <row r="45" spans="2:67" s="659" customFormat="1" ht="12.75" customHeight="1" outlineLevel="1">
      <c r="B45" s="692" t="str">
        <f>B16</f>
        <v>Demarcação</v>
      </c>
      <c r="C45" s="691"/>
      <c r="D45" s="691"/>
      <c r="E45" s="687" t="str">
        <f>F16</f>
        <v>44</v>
      </c>
      <c r="F45" s="689">
        <f>G45-E45</f>
        <v>40641</v>
      </c>
      <c r="G45" s="690">
        <f>G16</f>
        <v>40685</v>
      </c>
      <c r="H45" s="687">
        <f ca="1">IF(I45=0,0,IF(J45=0,0,J45-I45))</f>
        <v>44</v>
      </c>
      <c r="I45" s="689">
        <f>F45</f>
        <v>40641</v>
      </c>
      <c r="J45" s="690">
        <f ca="1">R16</f>
        <v>40685</v>
      </c>
      <c r="K45" s="687">
        <f>IF(L45=0,0,IF(M45=0,0,M45-L45))</f>
        <v>0</v>
      </c>
      <c r="L45" s="689">
        <f>I45</f>
        <v>40641</v>
      </c>
      <c r="M45" s="688">
        <f>L16</f>
        <v>0</v>
      </c>
      <c r="N45" s="687">
        <f>O16</f>
        <v>0</v>
      </c>
      <c r="O45" s="686">
        <f>P16</f>
        <v>0</v>
      </c>
      <c r="P45" s="685">
        <f>Q16</f>
        <v>0</v>
      </c>
      <c r="Q45" s="684"/>
      <c r="R45" s="683"/>
      <c r="S45" s="682">
        <f>IF(SUM(Q45:R45)=0,0,IF(Q45=R45,IF(N45=0,IF(S16=0,0,S16),N45),IF(R45&gt;Q45,IF(P45=0,IF(S16=0,0,S16),P45),IF(O45=0,IF(S16=0,0,S16),O45))))</f>
        <v>0</v>
      </c>
      <c r="AI45" s="53"/>
    </row>
    <row r="46" spans="2:67" s="659" customFormat="1" ht="12.75" customHeight="1" outlineLevel="1">
      <c r="B46" s="692" t="str">
        <f>B17</f>
        <v>Liberação Canteiro</v>
      </c>
      <c r="C46" s="691"/>
      <c r="D46" s="691"/>
      <c r="E46" s="687" t="str">
        <f>F17</f>
        <v>26</v>
      </c>
      <c r="F46" s="689">
        <f>G46-E46</f>
        <v>40641</v>
      </c>
      <c r="G46" s="690">
        <f>G17</f>
        <v>40667</v>
      </c>
      <c r="H46" s="687">
        <f ca="1">IF(I46=0,0,IF(J46=0,0,J46-I46))</f>
        <v>26</v>
      </c>
      <c r="I46" s="689">
        <f>F46</f>
        <v>40641</v>
      </c>
      <c r="J46" s="690">
        <f ca="1">R17</f>
        <v>40667</v>
      </c>
      <c r="K46" s="687">
        <f>IF(L46=0,0,IF(M46=0,0,M46-L46))</f>
        <v>0</v>
      </c>
      <c r="L46" s="689">
        <f>I46</f>
        <v>40641</v>
      </c>
      <c r="M46" s="688">
        <f>L17</f>
        <v>0</v>
      </c>
      <c r="N46" s="687">
        <f>O17</f>
        <v>0</v>
      </c>
      <c r="O46" s="686">
        <f>P17</f>
        <v>0</v>
      </c>
      <c r="P46" s="685">
        <f>Q17</f>
        <v>0</v>
      </c>
      <c r="Q46" s="684"/>
      <c r="R46" s="683"/>
      <c r="S46" s="682">
        <f>IF(SUM(Q46:R46)=0,0,IF(Q46=R46,IF(N46=0,IF(S17=0,0,S17),N46),IF(R46&gt;Q46,IF(P46=0,IF(S17=0,0,S17),P46),IF(O46=0,IF(S17=0,0,S17),O46))))</f>
        <v>0</v>
      </c>
      <c r="AI46" s="53"/>
    </row>
    <row r="47" spans="2:67" s="659" customFormat="1" ht="12.75" customHeight="1" outlineLevel="1">
      <c r="B47" s="692" t="s">
        <v>242</v>
      </c>
      <c r="C47" s="691"/>
      <c r="D47" s="691"/>
      <c r="E47" s="687">
        <f>IF(J26=0,F26,J26)</f>
        <v>0</v>
      </c>
      <c r="F47" s="689">
        <f>IF(K26=0,IF(G26=0,H26,G26),K26)</f>
        <v>0</v>
      </c>
      <c r="G47" s="690">
        <f>IF(L26=0,I26,L26)</f>
        <v>0</v>
      </c>
      <c r="H47" s="687">
        <f>N26</f>
        <v>0</v>
      </c>
      <c r="I47" s="689">
        <f>O26</f>
        <v>0</v>
      </c>
      <c r="J47" s="690">
        <f>P26</f>
        <v>0</v>
      </c>
      <c r="K47" s="687">
        <f>Q26</f>
        <v>0</v>
      </c>
      <c r="L47" s="689">
        <f>R26</f>
        <v>0</v>
      </c>
      <c r="M47" s="688">
        <f>S26</f>
        <v>0</v>
      </c>
      <c r="N47" s="687">
        <f>IF(M47=0,0,K47-E47)</f>
        <v>0</v>
      </c>
      <c r="O47" s="686"/>
      <c r="P47" s="685">
        <f>N47</f>
        <v>0</v>
      </c>
      <c r="Q47" s="684"/>
      <c r="R47" s="683"/>
      <c r="S47" s="682">
        <f>IF(SUM(Q47:R47)=0,0,IF(Q47=R47,IF(N47=0,IF(H47&lt;E47,0,H47-E47),N47),IF(R47&gt;Q47,IF(P47=0,IF(H47&lt;E47,0,H47-E47),P47),IF(O47=0,IF(H47&lt;E47,0,H47-E47),O47))))</f>
        <v>0</v>
      </c>
      <c r="AI47" s="53"/>
    </row>
    <row r="48" spans="2:67" s="659" customFormat="1" ht="12.75" customHeight="1" outlineLevel="1">
      <c r="B48" s="692" t="s">
        <v>241</v>
      </c>
      <c r="C48" s="691"/>
      <c r="D48" s="691"/>
      <c r="E48" s="687">
        <f>IF(J27=0,F27,J27)</f>
        <v>0</v>
      </c>
      <c r="F48" s="689">
        <f>IF(K27=0,IF(G27=0,H27,G27),K27)</f>
        <v>40667</v>
      </c>
      <c r="G48" s="690">
        <f>IF(L27=0,I27,L27)</f>
        <v>40667</v>
      </c>
      <c r="H48" s="687">
        <f>N27</f>
        <v>0</v>
      </c>
      <c r="I48" s="689">
        <f ca="1">O27</f>
        <v>40689</v>
      </c>
      <c r="J48" s="690">
        <f ca="1">P27</f>
        <v>40689</v>
      </c>
      <c r="K48" s="687">
        <f>Q27</f>
        <v>0</v>
      </c>
      <c r="L48" s="689">
        <f>R27</f>
        <v>0</v>
      </c>
      <c r="M48" s="688">
        <f>S27</f>
        <v>0</v>
      </c>
      <c r="N48" s="687">
        <f>IF(M48=0,0,K48-E48)</f>
        <v>0</v>
      </c>
      <c r="O48" s="686"/>
      <c r="P48" s="685">
        <f>N48</f>
        <v>0</v>
      </c>
      <c r="Q48" s="684"/>
      <c r="R48" s="683"/>
      <c r="S48" s="682">
        <f>IF(SUM(Q48:R48)=0,0,IF(Q48=R48,IF(N48=0,IF(H48&lt;E48,0,H48-E48),N48),IF(R48&gt;Q48,IF(P48=0,IF(H48&lt;E48,0,H48-E48),P48),IF(O48=0,IF(H48&lt;E48,0,H48-E48),O48))))</f>
        <v>0</v>
      </c>
      <c r="AI48" s="53"/>
    </row>
    <row r="49" spans="2:67" s="659" customFormat="1" ht="12.75" customHeight="1" outlineLevel="1">
      <c r="B49" s="692" t="s">
        <v>240</v>
      </c>
      <c r="C49" s="691"/>
      <c r="D49" s="691"/>
      <c r="E49" s="687">
        <f>IF(J28=0,F28,J28)</f>
        <v>0</v>
      </c>
      <c r="F49" s="689">
        <f>IF(K28=0,IF(G28=0,H28,G28),K28)</f>
        <v>40596</v>
      </c>
      <c r="G49" s="690">
        <f>IF(L28=0,I28,L28)</f>
        <v>40596</v>
      </c>
      <c r="H49" s="687">
        <f>N28</f>
        <v>0</v>
      </c>
      <c r="I49" s="689">
        <f ca="1">O28</f>
        <v>40618</v>
      </c>
      <c r="J49" s="690">
        <f ca="1">P28</f>
        <v>40618</v>
      </c>
      <c r="K49" s="687">
        <f>Q28</f>
        <v>0</v>
      </c>
      <c r="L49" s="689">
        <f>R28</f>
        <v>0</v>
      </c>
      <c r="M49" s="688">
        <f>S28</f>
        <v>0</v>
      </c>
      <c r="N49" s="687">
        <f>IF(M49=0,0,K49-E49)</f>
        <v>0</v>
      </c>
      <c r="O49" s="686"/>
      <c r="P49" s="685">
        <f>N49</f>
        <v>0</v>
      </c>
      <c r="Q49" s="684"/>
      <c r="R49" s="683"/>
      <c r="S49" s="682">
        <f>IF(SUM(Q49:R49)=0,0,IF(Q49=R49,IF(N49=0,IF(H49&lt;E49,0,H49-E49),N49),IF(R49&gt;Q49,IF(P49=0,IF(H49&lt;E49,0,H49-E49),P49),IF(O49=0,IF(H49&lt;E49,0,H49-E49),O49))))</f>
        <v>0</v>
      </c>
      <c r="AI49" s="53"/>
    </row>
    <row r="50" spans="2:67" s="659" customFormat="1" ht="12.75" customHeight="1" outlineLevel="1">
      <c r="B50" s="692" t="s">
        <v>219</v>
      </c>
      <c r="C50" s="691"/>
      <c r="D50" s="691"/>
      <c r="E50" s="687">
        <f>IF(J29=0,F29,J29)</f>
        <v>0</v>
      </c>
      <c r="F50" s="689">
        <f>IF(K29=0,IF(G29=0,H29,G29),K29)</f>
        <v>40667</v>
      </c>
      <c r="G50" s="690">
        <f>IF(L29=0,I29,L29)</f>
        <v>40667</v>
      </c>
      <c r="H50" s="687">
        <f>N29</f>
        <v>0</v>
      </c>
      <c r="I50" s="689">
        <f ca="1">O29</f>
        <v>40689</v>
      </c>
      <c r="J50" s="690">
        <f ca="1">P29</f>
        <v>40689</v>
      </c>
      <c r="K50" s="687">
        <f>Q29</f>
        <v>0</v>
      </c>
      <c r="L50" s="689">
        <f>R29</f>
        <v>0</v>
      </c>
      <c r="M50" s="688">
        <f>S29</f>
        <v>0</v>
      </c>
      <c r="N50" s="687">
        <f>IF(M50=0,0,K50-E50)</f>
        <v>0</v>
      </c>
      <c r="O50" s="686"/>
      <c r="P50" s="685">
        <f>N50</f>
        <v>0</v>
      </c>
      <c r="Q50" s="684"/>
      <c r="R50" s="683"/>
      <c r="S50" s="682">
        <f>IF(SUM(Q50:R50)=0,0,IF(Q50=R50,IF(N50=0,IF(H50&lt;E50,0,H50-E50),N50),IF(R50&gt;Q50,IF(P50=0,IF(H50&lt;E50,0,H50-E50),P50),IF(O50=0,IF(H50&lt;E50,0,H50-E50),O50))))</f>
        <v>0</v>
      </c>
      <c r="AI50" s="53"/>
    </row>
    <row r="51" spans="2:67" s="659" customFormat="1" ht="12.75" customHeight="1" outlineLevel="1">
      <c r="B51" s="692" t="s">
        <v>239</v>
      </c>
      <c r="C51" s="691"/>
      <c r="D51" s="691"/>
      <c r="E51" s="687">
        <f>IF(J30=0,F30,J30)</f>
        <v>0</v>
      </c>
      <c r="F51" s="689">
        <f>IF(K30=0,IF(G30=0,H30,G30),K30)</f>
        <v>40667</v>
      </c>
      <c r="G51" s="690">
        <f>IF(L30=0,I30,L30)</f>
        <v>40667</v>
      </c>
      <c r="H51" s="687">
        <f>N30</f>
        <v>0</v>
      </c>
      <c r="I51" s="689">
        <f ca="1">O30</f>
        <v>40689</v>
      </c>
      <c r="J51" s="690">
        <f ca="1">P30</f>
        <v>40689</v>
      </c>
      <c r="K51" s="687">
        <f>Q30</f>
        <v>0</v>
      </c>
      <c r="L51" s="689">
        <f>R30</f>
        <v>0</v>
      </c>
      <c r="M51" s="688">
        <f>S30</f>
        <v>0</v>
      </c>
      <c r="N51" s="687">
        <f>IF(M51=0,0,K51-E51)</f>
        <v>0</v>
      </c>
      <c r="O51" s="686"/>
      <c r="P51" s="685">
        <f>N51</f>
        <v>0</v>
      </c>
      <c r="Q51" s="684"/>
      <c r="R51" s="683"/>
      <c r="S51" s="682">
        <f>IF(SUM(Q51:R51)=0,0,IF(Q51=R51,IF(N51=0,IF(H51&lt;E51,0,H51-E51),N51),IF(R51&gt;Q51,IF(P51=0,IF(H51&lt;E51,0,H51-E51),P51),IF(O51=0,IF(H51&lt;E51,0,H51-E51),O51))))</f>
        <v>0</v>
      </c>
      <c r="AI51" s="53"/>
    </row>
    <row r="52" spans="2:67" s="659" customFormat="1" ht="12.75" customHeight="1" outlineLevel="1">
      <c r="B52" s="692" t="str">
        <f>B18</f>
        <v>Conclusão Contratual P.E</v>
      </c>
      <c r="C52" s="691"/>
      <c r="D52" s="691"/>
      <c r="E52" s="687" t="str">
        <f>F18</f>
        <v>445</v>
      </c>
      <c r="F52" s="689">
        <f>G52-E52</f>
        <v>40641</v>
      </c>
      <c r="G52" s="690">
        <f>G18</f>
        <v>41086</v>
      </c>
      <c r="H52" s="687">
        <f ca="1">IF(I52=0,0,IF(J52=0,0,J52-I52))</f>
        <v>467</v>
      </c>
      <c r="I52" s="689">
        <f>F52</f>
        <v>40641</v>
      </c>
      <c r="J52" s="690">
        <f ca="1">K18</f>
        <v>41108</v>
      </c>
      <c r="K52" s="687">
        <f>IF(L52=0,0,IF(M52=0,0,M52-L52))</f>
        <v>0</v>
      </c>
      <c r="L52" s="689">
        <f>I52</f>
        <v>40641</v>
      </c>
      <c r="M52" s="688">
        <f>L20</f>
        <v>0</v>
      </c>
      <c r="N52" s="687">
        <f>O18</f>
        <v>0</v>
      </c>
      <c r="O52" s="686">
        <f>P18</f>
        <v>0</v>
      </c>
      <c r="P52" s="685">
        <f>Q18</f>
        <v>0</v>
      </c>
      <c r="Q52" s="684"/>
      <c r="R52" s="683"/>
      <c r="S52" s="682">
        <f>IF(SUM(Q52:R52)=0,0,IF(Q52=R52,IF(N52=0,IF(S18=0,0,S18),N52),IF(R52&gt;Q52,IF(P52=0,IF(S18=0,0,S18),P52),IF(O52=0,IF(S18=0,0,S18),O52))))</f>
        <v>0</v>
      </c>
      <c r="AI52" s="53"/>
    </row>
    <row r="53" spans="2:67" s="659" customFormat="1" ht="13.5" customHeight="1" outlineLevel="1">
      <c r="B53" s="681" t="str">
        <f>B19</f>
        <v>Conclusão Contratual Canteiro</v>
      </c>
      <c r="C53" s="680"/>
      <c r="D53" s="680"/>
      <c r="E53" s="676">
        <f>F19</f>
        <v>419</v>
      </c>
      <c r="F53" s="678">
        <f>G53-E53</f>
        <v>40667</v>
      </c>
      <c r="G53" s="679">
        <f>G19</f>
        <v>41086</v>
      </c>
      <c r="H53" s="676">
        <f ca="1">IF(I53=0,0,IF(J53=0,0,J53-I53))</f>
        <v>441</v>
      </c>
      <c r="I53" s="678">
        <f>F53</f>
        <v>40667</v>
      </c>
      <c r="J53" s="679">
        <f ca="1">K19</f>
        <v>41108</v>
      </c>
      <c r="K53" s="676">
        <f>IF(L53=0,0,IF(M53=0,0,M53-L53))</f>
        <v>0</v>
      </c>
      <c r="L53" s="678">
        <f>I53</f>
        <v>40667</v>
      </c>
      <c r="M53" s="677">
        <f>L20</f>
        <v>0</v>
      </c>
      <c r="N53" s="676">
        <f>O19</f>
        <v>0</v>
      </c>
      <c r="O53" s="675">
        <f>P19</f>
        <v>0</v>
      </c>
      <c r="P53" s="674">
        <f>Q19</f>
        <v>0</v>
      </c>
      <c r="Q53" s="673"/>
      <c r="R53" s="672"/>
      <c r="S53" s="671">
        <f>IF(SUM(Q53:R53)=0,0,IF(Q53=R53,IF(N53=0,IF(S19=0,0,S19),N53),IF(R53&gt;Q53,IF(P53=0,IF(S19=0,0,S19),P53),IF(O53=0,IF(S19=0,0,S19),O53))))</f>
        <v>0</v>
      </c>
      <c r="AI53" s="53"/>
    </row>
    <row r="54" spans="2:67" ht="13.5" customHeight="1" outlineLevel="1" thickBot="1">
      <c r="B54" s="670" t="str">
        <f>B20</f>
        <v>Conclusão Contratual Considerada</v>
      </c>
      <c r="C54" s="669"/>
      <c r="D54" s="669"/>
      <c r="E54" s="665">
        <f>G54-F36</f>
        <v>535</v>
      </c>
      <c r="F54" s="667">
        <f>MIN(F52:F53)</f>
        <v>40641</v>
      </c>
      <c r="G54" s="668">
        <f>F20</f>
        <v>41086</v>
      </c>
      <c r="H54" s="665">
        <f ca="1">IF(I54=0,0,IF(J54=0,0,J54-I54))</f>
        <v>467</v>
      </c>
      <c r="I54" s="667">
        <f>F54</f>
        <v>40641</v>
      </c>
      <c r="J54" s="668">
        <f ca="1">K20</f>
        <v>41108</v>
      </c>
      <c r="K54" s="665">
        <f>IF(L54=0,0,IF(M54=0,0,M54-L54))</f>
        <v>0</v>
      </c>
      <c r="L54" s="667">
        <f>I54</f>
        <v>40641</v>
      </c>
      <c r="M54" s="666">
        <f>L20</f>
        <v>0</v>
      </c>
      <c r="N54" s="665">
        <f>O20</f>
        <v>0</v>
      </c>
      <c r="O54" s="664">
        <f>P20</f>
        <v>0</v>
      </c>
      <c r="P54" s="663">
        <f>Q20</f>
        <v>0</v>
      </c>
      <c r="Q54" s="662"/>
      <c r="R54" s="661"/>
      <c r="S54" s="660">
        <f>IF(SUM(Q54:R54)=0,0,IF(Q54=R54,IF(N54=0,IF(S20=0,0,S20),N54),IF(R54&gt;Q54,IF(P54=0,IF(S20=0,0,S20),P54),IF(O54=0,IF(S20=0,0,S20),O54))))</f>
        <v>0</v>
      </c>
      <c r="T54" s="1"/>
      <c r="BN54" s="659"/>
      <c r="BO54" s="659"/>
    </row>
    <row r="55" spans="2:67" ht="13.5" customHeight="1">
      <c r="B55" s="602"/>
      <c r="C55" s="601"/>
      <c r="D55" s="601"/>
      <c r="E55" s="599"/>
      <c r="F55" s="600"/>
      <c r="G55" s="600"/>
      <c r="H55" s="599"/>
      <c r="I55" s="600"/>
      <c r="J55" s="600"/>
      <c r="K55" s="599"/>
      <c r="L55" s="600"/>
      <c r="M55" s="600"/>
      <c r="N55" s="599"/>
      <c r="O55" s="599"/>
      <c r="P55" s="599"/>
      <c r="Q55" s="598"/>
      <c r="R55" s="598"/>
      <c r="S55" s="597"/>
      <c r="T55" s="1"/>
      <c r="U55" s="1"/>
      <c r="V55" s="1"/>
      <c r="W55" s="1"/>
      <c r="X55" s="1"/>
      <c r="Y55" s="1"/>
      <c r="Z55" s="1"/>
      <c r="AA55" s="1"/>
      <c r="AC55" s="1"/>
      <c r="AD55" s="1"/>
      <c r="AE55" s="1"/>
      <c r="AF55" s="1"/>
      <c r="AG55" s="1"/>
      <c r="AH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2:67" ht="13.5" customHeight="1">
      <c r="B56" s="207" t="s">
        <v>465</v>
      </c>
      <c r="C56" s="601"/>
      <c r="D56" s="601"/>
      <c r="E56" s="599"/>
      <c r="F56" s="600"/>
      <c r="G56" s="600"/>
      <c r="H56" s="599"/>
      <c r="I56" s="600"/>
      <c r="J56" s="600"/>
      <c r="K56" s="599"/>
      <c r="L56" s="600"/>
      <c r="M56" s="600"/>
      <c r="N56" s="599"/>
      <c r="O56" s="599"/>
      <c r="P56" s="599"/>
      <c r="Q56" s="598"/>
      <c r="R56" s="598"/>
      <c r="S56" s="597"/>
      <c r="T56" s="1"/>
      <c r="U56" s="1"/>
      <c r="V56" s="1"/>
      <c r="W56" s="1"/>
      <c r="X56" s="1"/>
      <c r="Y56" s="1"/>
      <c r="Z56" s="1"/>
      <c r="AA56" s="1"/>
      <c r="AC56" s="1"/>
      <c r="AD56" s="1"/>
      <c r="AE56" s="1"/>
      <c r="AF56" s="1"/>
      <c r="AG56" s="1"/>
      <c r="AH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2:67" ht="13.5" customHeight="1" outlineLevel="1" thickBo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2:67" ht="13.5" customHeight="1" outlineLevel="1">
      <c r="B58" s="658" t="s">
        <v>464</v>
      </c>
      <c r="C58" s="656"/>
      <c r="D58" s="657" t="s">
        <v>463</v>
      </c>
      <c r="E58" s="656"/>
      <c r="F58" s="654" t="s">
        <v>462</v>
      </c>
      <c r="G58" s="655" t="s">
        <v>449</v>
      </c>
      <c r="H58" s="654" t="s">
        <v>461</v>
      </c>
      <c r="I58" s="654" t="s">
        <v>460</v>
      </c>
      <c r="J58" s="654" t="s">
        <v>449</v>
      </c>
      <c r="K58" s="653" t="s">
        <v>445</v>
      </c>
      <c r="L58" s="652"/>
      <c r="M58" s="652"/>
      <c r="N58" s="652"/>
      <c r="O58" s="652"/>
      <c r="P58" s="652"/>
      <c r="Q58" s="652"/>
      <c r="R58" s="652"/>
      <c r="S58" s="652"/>
      <c r="T58" s="652"/>
      <c r="U58" s="652"/>
      <c r="V58" s="652"/>
      <c r="W58" s="652"/>
      <c r="X58" s="652"/>
      <c r="Y58" s="652"/>
      <c r="Z58" s="652"/>
      <c r="AA58" s="652"/>
      <c r="AB58" s="652"/>
      <c r="AC58" s="652"/>
      <c r="AD58" s="652"/>
      <c r="AE58" s="651"/>
      <c r="AF58" s="1"/>
      <c r="AG58" s="1"/>
      <c r="AH58" s="1"/>
      <c r="AI58" s="1"/>
      <c r="AJ58" s="1"/>
      <c r="AK58" s="1"/>
      <c r="AL58" s="1"/>
      <c r="AM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2:67" ht="13.5" customHeight="1" outlineLevel="1" thickBot="1">
      <c r="B59" s="650"/>
      <c r="C59" s="648"/>
      <c r="D59" s="649"/>
      <c r="E59" s="648"/>
      <c r="F59" s="646"/>
      <c r="G59" s="647"/>
      <c r="H59" s="646"/>
      <c r="I59" s="646"/>
      <c r="J59" s="646"/>
      <c r="K59" s="645"/>
      <c r="L59" s="644"/>
      <c r="M59" s="644"/>
      <c r="N59" s="644"/>
      <c r="O59" s="644"/>
      <c r="P59" s="644"/>
      <c r="Q59" s="644"/>
      <c r="R59" s="644"/>
      <c r="S59" s="644"/>
      <c r="T59" s="644"/>
      <c r="U59" s="644"/>
      <c r="V59" s="644"/>
      <c r="W59" s="644"/>
      <c r="X59" s="644"/>
      <c r="Y59" s="644"/>
      <c r="Z59" s="644"/>
      <c r="AA59" s="644"/>
      <c r="AB59" s="644"/>
      <c r="AC59" s="644"/>
      <c r="AD59" s="644"/>
      <c r="AE59" s="643"/>
      <c r="AF59" s="1"/>
      <c r="AG59" s="1"/>
      <c r="AH59" s="1"/>
      <c r="AI59" s="1"/>
      <c r="AJ59" s="1"/>
      <c r="AK59" s="1"/>
      <c r="AL59" s="1"/>
      <c r="AM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2:67" ht="13.5" customHeight="1" outlineLevel="1" thickTop="1">
      <c r="B60" s="642" t="s">
        <v>260</v>
      </c>
      <c r="C60" s="641"/>
      <c r="D60" s="640"/>
      <c r="E60" s="640"/>
      <c r="F60" s="639"/>
      <c r="G60" s="638"/>
      <c r="H60" s="639"/>
      <c r="I60" s="639"/>
      <c r="J60" s="638"/>
      <c r="K60" s="621"/>
      <c r="L60" s="620"/>
      <c r="M60" s="620"/>
      <c r="N60" s="620"/>
      <c r="O60" s="620"/>
      <c r="P60" s="620"/>
      <c r="Q60" s="620"/>
      <c r="R60" s="620"/>
      <c r="S60" s="620"/>
      <c r="T60" s="620"/>
      <c r="U60" s="620"/>
      <c r="V60" s="620"/>
      <c r="W60" s="620"/>
      <c r="X60" s="620"/>
      <c r="Y60" s="620"/>
      <c r="Z60" s="620"/>
      <c r="AA60" s="620"/>
      <c r="AB60" s="620"/>
      <c r="AC60" s="620"/>
      <c r="AD60" s="620"/>
      <c r="AE60" s="619"/>
      <c r="AF60" s="1"/>
      <c r="AG60" s="1"/>
      <c r="AH60" s="1"/>
      <c r="AI60" s="1"/>
      <c r="AJ60" s="1"/>
      <c r="AK60" s="1"/>
      <c r="AL60" s="1"/>
      <c r="AM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2:67" ht="13.5" customHeight="1" outlineLevel="1">
      <c r="B61" s="618"/>
      <c r="C61" s="617"/>
      <c r="D61" s="616"/>
      <c r="E61" s="616"/>
      <c r="F61" s="615"/>
      <c r="G61" s="615"/>
      <c r="H61" s="615"/>
      <c r="I61" s="615"/>
      <c r="J61" s="615"/>
      <c r="K61" s="613"/>
      <c r="L61" s="612"/>
      <c r="M61" s="612"/>
      <c r="N61" s="612"/>
      <c r="O61" s="612"/>
      <c r="P61" s="612"/>
      <c r="Q61" s="612"/>
      <c r="R61" s="612"/>
      <c r="S61" s="612"/>
      <c r="T61" s="612"/>
      <c r="U61" s="612"/>
      <c r="V61" s="612"/>
      <c r="W61" s="612"/>
      <c r="X61" s="612"/>
      <c r="Y61" s="612"/>
      <c r="Z61" s="612"/>
      <c r="AA61" s="612"/>
      <c r="AB61" s="612"/>
      <c r="AC61" s="612"/>
      <c r="AD61" s="612"/>
      <c r="AE61" s="611"/>
      <c r="AF61" s="1"/>
      <c r="AG61" s="1"/>
      <c r="AH61" s="1"/>
      <c r="AI61" s="1"/>
      <c r="AJ61" s="1"/>
      <c r="AK61" s="1"/>
      <c r="AL61" s="1"/>
      <c r="AM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2:67" ht="13.5" customHeight="1" outlineLevel="1">
      <c r="B62" s="618"/>
      <c r="C62" s="617"/>
      <c r="D62" s="616"/>
      <c r="E62" s="616"/>
      <c r="F62" s="615"/>
      <c r="G62" s="615"/>
      <c r="H62" s="615"/>
      <c r="I62" s="615"/>
      <c r="J62" s="615"/>
      <c r="K62" s="613"/>
      <c r="L62" s="612"/>
      <c r="M62" s="612"/>
      <c r="N62" s="612"/>
      <c r="O62" s="612"/>
      <c r="P62" s="612"/>
      <c r="Q62" s="612"/>
      <c r="R62" s="612"/>
      <c r="S62" s="612"/>
      <c r="T62" s="612"/>
      <c r="U62" s="612"/>
      <c r="V62" s="612"/>
      <c r="W62" s="612"/>
      <c r="X62" s="612"/>
      <c r="Y62" s="612"/>
      <c r="Z62" s="612"/>
      <c r="AA62" s="612"/>
      <c r="AB62" s="612"/>
      <c r="AC62" s="612"/>
      <c r="AD62" s="612"/>
      <c r="AE62" s="611"/>
      <c r="AF62" s="1"/>
      <c r="AG62" s="1"/>
      <c r="AH62" s="1"/>
      <c r="AI62" s="1"/>
      <c r="AJ62" s="1"/>
      <c r="AK62" s="1"/>
      <c r="AL62" s="1"/>
      <c r="AM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2:67" ht="13.5" customHeight="1" outlineLevel="1">
      <c r="B63" s="618"/>
      <c r="C63" s="617"/>
      <c r="D63" s="616"/>
      <c r="E63" s="616"/>
      <c r="F63" s="615"/>
      <c r="G63" s="614"/>
      <c r="H63" s="615"/>
      <c r="I63" s="615"/>
      <c r="J63" s="614"/>
      <c r="K63" s="613"/>
      <c r="L63" s="612"/>
      <c r="M63" s="612"/>
      <c r="N63" s="612"/>
      <c r="O63" s="612"/>
      <c r="P63" s="612"/>
      <c r="Q63" s="612"/>
      <c r="R63" s="612"/>
      <c r="S63" s="612"/>
      <c r="T63" s="612"/>
      <c r="U63" s="612"/>
      <c r="V63" s="612"/>
      <c r="W63" s="612"/>
      <c r="X63" s="612"/>
      <c r="Y63" s="612"/>
      <c r="Z63" s="612"/>
      <c r="AA63" s="612"/>
      <c r="AB63" s="612"/>
      <c r="AC63" s="612"/>
      <c r="AD63" s="612"/>
      <c r="AE63" s="611"/>
      <c r="AF63" s="1"/>
      <c r="AG63" s="1"/>
      <c r="AH63" s="1"/>
      <c r="AI63" s="1"/>
      <c r="AJ63" s="1"/>
      <c r="AK63" s="1"/>
      <c r="AL63" s="1"/>
      <c r="AM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2:67" ht="13.5" customHeight="1" outlineLevel="1">
      <c r="B64" s="618"/>
      <c r="C64" s="617"/>
      <c r="D64" s="637"/>
      <c r="E64" s="637"/>
      <c r="F64" s="636"/>
      <c r="G64" s="635"/>
      <c r="H64" s="636"/>
      <c r="I64" s="636"/>
      <c r="J64" s="635"/>
      <c r="K64" s="629"/>
      <c r="L64" s="628"/>
      <c r="M64" s="628"/>
      <c r="N64" s="628"/>
      <c r="O64" s="628"/>
      <c r="P64" s="628"/>
      <c r="Q64" s="628"/>
      <c r="R64" s="628"/>
      <c r="S64" s="628"/>
      <c r="T64" s="628"/>
      <c r="U64" s="628"/>
      <c r="V64" s="628"/>
      <c r="W64" s="628"/>
      <c r="X64" s="628"/>
      <c r="Y64" s="628"/>
      <c r="Z64" s="628"/>
      <c r="AA64" s="628"/>
      <c r="AB64" s="628"/>
      <c r="AC64" s="628"/>
      <c r="AD64" s="628"/>
      <c r="AE64" s="627"/>
      <c r="AF64" s="1"/>
      <c r="AG64" s="1"/>
      <c r="AH64" s="1"/>
      <c r="AI64" s="1"/>
      <c r="AJ64" s="1"/>
      <c r="AK64" s="1"/>
      <c r="AL64" s="1"/>
      <c r="AM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2:51" ht="13.5" customHeight="1" outlineLevel="1">
      <c r="B65" s="626" t="s">
        <v>259</v>
      </c>
      <c r="C65" s="625"/>
      <c r="D65" s="624"/>
      <c r="E65" s="624"/>
      <c r="F65" s="623"/>
      <c r="G65" s="622"/>
      <c r="H65" s="623"/>
      <c r="I65" s="623"/>
      <c r="J65" s="622"/>
      <c r="K65" s="621"/>
      <c r="L65" s="620"/>
      <c r="M65" s="620"/>
      <c r="N65" s="620"/>
      <c r="O65" s="620"/>
      <c r="P65" s="620"/>
      <c r="Q65" s="620"/>
      <c r="R65" s="620"/>
      <c r="S65" s="620"/>
      <c r="T65" s="620"/>
      <c r="U65" s="620"/>
      <c r="V65" s="620"/>
      <c r="W65" s="620"/>
      <c r="X65" s="620"/>
      <c r="Y65" s="620"/>
      <c r="Z65" s="620"/>
      <c r="AA65" s="620"/>
      <c r="AB65" s="620"/>
      <c r="AC65" s="620"/>
      <c r="AD65" s="620"/>
      <c r="AE65" s="619"/>
      <c r="AF65" s="1"/>
      <c r="AG65" s="1"/>
      <c r="AH65" s="1"/>
      <c r="AI65" s="1"/>
      <c r="AJ65" s="1"/>
      <c r="AK65" s="1"/>
      <c r="AL65" s="1"/>
      <c r="AM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2:51" ht="13.5" customHeight="1" outlineLevel="1">
      <c r="B66" s="618"/>
      <c r="C66" s="617"/>
      <c r="D66" s="616"/>
      <c r="E66" s="616"/>
      <c r="F66" s="615"/>
      <c r="G66" s="615"/>
      <c r="H66" s="615"/>
      <c r="I66" s="615"/>
      <c r="J66" s="615"/>
      <c r="K66" s="613"/>
      <c r="L66" s="612"/>
      <c r="M66" s="612"/>
      <c r="N66" s="612"/>
      <c r="O66" s="612"/>
      <c r="P66" s="612"/>
      <c r="Q66" s="612"/>
      <c r="R66" s="612"/>
      <c r="S66" s="612"/>
      <c r="T66" s="612"/>
      <c r="U66" s="612"/>
      <c r="V66" s="612"/>
      <c r="W66" s="612"/>
      <c r="X66" s="612"/>
      <c r="Y66" s="612"/>
      <c r="Z66" s="612"/>
      <c r="AA66" s="612"/>
      <c r="AB66" s="612"/>
      <c r="AC66" s="612"/>
      <c r="AD66" s="612"/>
      <c r="AE66" s="611"/>
      <c r="AF66" s="1"/>
      <c r="AG66" s="1"/>
      <c r="AH66" s="1"/>
      <c r="AI66" s="1"/>
      <c r="AJ66" s="1"/>
      <c r="AK66" s="1"/>
      <c r="AL66" s="1"/>
      <c r="AM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2:51" ht="13.5" customHeight="1" outlineLevel="1">
      <c r="B67" s="618"/>
      <c r="C67" s="617"/>
      <c r="D67" s="616"/>
      <c r="E67" s="616"/>
      <c r="F67" s="615"/>
      <c r="G67" s="615"/>
      <c r="H67" s="615"/>
      <c r="I67" s="615"/>
      <c r="J67" s="615"/>
      <c r="K67" s="613"/>
      <c r="L67" s="612"/>
      <c r="M67" s="612"/>
      <c r="N67" s="612"/>
      <c r="O67" s="612"/>
      <c r="P67" s="612"/>
      <c r="Q67" s="612"/>
      <c r="R67" s="612"/>
      <c r="S67" s="612"/>
      <c r="T67" s="612"/>
      <c r="U67" s="612"/>
      <c r="V67" s="612"/>
      <c r="W67" s="612"/>
      <c r="X67" s="612"/>
      <c r="Y67" s="612"/>
      <c r="Z67" s="612"/>
      <c r="AA67" s="612"/>
      <c r="AB67" s="612"/>
      <c r="AC67" s="612"/>
      <c r="AD67" s="612"/>
      <c r="AE67" s="611"/>
      <c r="AF67" s="1"/>
      <c r="AG67" s="1"/>
      <c r="AH67" s="1"/>
      <c r="AI67" s="1"/>
      <c r="AJ67" s="1"/>
      <c r="AK67" s="1"/>
      <c r="AL67" s="1"/>
      <c r="AM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2:51" ht="13.5" customHeight="1" outlineLevel="1">
      <c r="B68" s="618" t="s">
        <v>257</v>
      </c>
      <c r="C68" s="617"/>
      <c r="D68" s="616"/>
      <c r="E68" s="616"/>
      <c r="F68" s="615"/>
      <c r="G68" s="614"/>
      <c r="H68" s="615"/>
      <c r="I68" s="615"/>
      <c r="J68" s="614"/>
      <c r="K68" s="613"/>
      <c r="L68" s="612"/>
      <c r="M68" s="612"/>
      <c r="N68" s="612"/>
      <c r="O68" s="612"/>
      <c r="P68" s="612"/>
      <c r="Q68" s="612"/>
      <c r="R68" s="612"/>
      <c r="S68" s="612"/>
      <c r="T68" s="612"/>
      <c r="U68" s="612"/>
      <c r="V68" s="612"/>
      <c r="W68" s="612"/>
      <c r="X68" s="612"/>
      <c r="Y68" s="612"/>
      <c r="Z68" s="612"/>
      <c r="AA68" s="612"/>
      <c r="AB68" s="612"/>
      <c r="AC68" s="612"/>
      <c r="AD68" s="612"/>
      <c r="AE68" s="611"/>
      <c r="AF68" s="1"/>
      <c r="AG68" s="1"/>
      <c r="AH68" s="1"/>
      <c r="AI68" s="1"/>
      <c r="AJ68" s="1"/>
      <c r="AK68" s="1"/>
      <c r="AL68" s="1"/>
      <c r="AM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2:51" ht="13.5" customHeight="1" outlineLevel="1">
      <c r="B69" s="634"/>
      <c r="C69" s="633"/>
      <c r="D69" s="632"/>
      <c r="E69" s="632"/>
      <c r="F69" s="631"/>
      <c r="G69" s="630"/>
      <c r="H69" s="631"/>
      <c r="I69" s="631"/>
      <c r="J69" s="630"/>
      <c r="K69" s="629"/>
      <c r="L69" s="628"/>
      <c r="M69" s="628"/>
      <c r="N69" s="628"/>
      <c r="O69" s="628"/>
      <c r="P69" s="628"/>
      <c r="Q69" s="628"/>
      <c r="R69" s="628"/>
      <c r="S69" s="628"/>
      <c r="T69" s="628"/>
      <c r="U69" s="628"/>
      <c r="V69" s="628"/>
      <c r="W69" s="628"/>
      <c r="X69" s="628"/>
      <c r="Y69" s="628"/>
      <c r="Z69" s="628"/>
      <c r="AA69" s="628"/>
      <c r="AB69" s="628"/>
      <c r="AC69" s="628"/>
      <c r="AD69" s="628"/>
      <c r="AE69" s="627"/>
      <c r="AF69" s="1"/>
      <c r="AG69" s="1"/>
      <c r="AH69" s="1"/>
      <c r="AI69" s="1"/>
      <c r="AJ69" s="1"/>
      <c r="AK69" s="1"/>
      <c r="AL69" s="1"/>
      <c r="AM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2:51" ht="13.5" customHeight="1" outlineLevel="1">
      <c r="B70" s="626" t="s">
        <v>459</v>
      </c>
      <c r="C70" s="625"/>
      <c r="D70" s="624"/>
      <c r="E70" s="624"/>
      <c r="F70" s="623"/>
      <c r="G70" s="622"/>
      <c r="H70" s="623"/>
      <c r="I70" s="623"/>
      <c r="J70" s="622"/>
      <c r="K70" s="621"/>
      <c r="L70" s="620"/>
      <c r="M70" s="620"/>
      <c r="N70" s="620"/>
      <c r="O70" s="620"/>
      <c r="P70" s="620"/>
      <c r="Q70" s="620"/>
      <c r="R70" s="620"/>
      <c r="S70" s="620"/>
      <c r="T70" s="620"/>
      <c r="U70" s="620"/>
      <c r="V70" s="620"/>
      <c r="W70" s="620"/>
      <c r="X70" s="620"/>
      <c r="Y70" s="620"/>
      <c r="Z70" s="620"/>
      <c r="AA70" s="620"/>
      <c r="AB70" s="620"/>
      <c r="AC70" s="620"/>
      <c r="AD70" s="620"/>
      <c r="AE70" s="619"/>
      <c r="AF70" s="1"/>
      <c r="AG70" s="1"/>
      <c r="AH70" s="1"/>
      <c r="AI70" s="1"/>
      <c r="AJ70" s="1"/>
      <c r="AK70" s="1"/>
      <c r="AL70" s="1"/>
      <c r="AM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2:51" ht="13.5" customHeight="1" outlineLevel="1">
      <c r="B71" s="618"/>
      <c r="C71" s="617"/>
      <c r="D71" s="616"/>
      <c r="E71" s="616"/>
      <c r="F71" s="615"/>
      <c r="G71" s="615"/>
      <c r="H71" s="615"/>
      <c r="I71" s="615"/>
      <c r="J71" s="615"/>
      <c r="K71" s="613"/>
      <c r="L71" s="612"/>
      <c r="M71" s="612"/>
      <c r="N71" s="612"/>
      <c r="O71" s="612"/>
      <c r="P71" s="612"/>
      <c r="Q71" s="612"/>
      <c r="R71" s="612"/>
      <c r="S71" s="612"/>
      <c r="T71" s="612"/>
      <c r="U71" s="612"/>
      <c r="V71" s="612"/>
      <c r="W71" s="612"/>
      <c r="X71" s="612"/>
      <c r="Y71" s="612"/>
      <c r="Z71" s="612"/>
      <c r="AA71" s="612"/>
      <c r="AB71" s="612"/>
      <c r="AC71" s="612"/>
      <c r="AD71" s="612"/>
      <c r="AE71" s="611"/>
      <c r="AF71" s="1"/>
      <c r="AG71" s="1"/>
      <c r="AH71" s="1"/>
      <c r="AI71" s="1"/>
      <c r="AJ71" s="1"/>
      <c r="AK71" s="1"/>
      <c r="AL71" s="1"/>
      <c r="AM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2:51" ht="13.5" customHeight="1" outlineLevel="1">
      <c r="B72" s="618"/>
      <c r="C72" s="617"/>
      <c r="D72" s="616"/>
      <c r="E72" s="616"/>
      <c r="F72" s="615"/>
      <c r="G72" s="615"/>
      <c r="H72" s="615"/>
      <c r="I72" s="615"/>
      <c r="J72" s="615"/>
      <c r="K72" s="613"/>
      <c r="L72" s="612"/>
      <c r="M72" s="612"/>
      <c r="N72" s="612"/>
      <c r="O72" s="612"/>
      <c r="P72" s="612"/>
      <c r="Q72" s="612"/>
      <c r="R72" s="612"/>
      <c r="S72" s="612"/>
      <c r="T72" s="612"/>
      <c r="U72" s="612"/>
      <c r="V72" s="612"/>
      <c r="W72" s="612"/>
      <c r="X72" s="612"/>
      <c r="Y72" s="612"/>
      <c r="Z72" s="612"/>
      <c r="AA72" s="612"/>
      <c r="AB72" s="612"/>
      <c r="AC72" s="612"/>
      <c r="AD72" s="612"/>
      <c r="AE72" s="611"/>
      <c r="AF72" s="1"/>
      <c r="AG72" s="1"/>
      <c r="AH72" s="1"/>
      <c r="AI72" s="1"/>
      <c r="AJ72" s="1"/>
      <c r="AK72" s="1"/>
      <c r="AL72" s="1"/>
      <c r="AM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2:51" ht="13.5" customHeight="1" outlineLevel="1">
      <c r="B73" s="618" t="s">
        <v>257</v>
      </c>
      <c r="C73" s="617"/>
      <c r="D73" s="616"/>
      <c r="E73" s="616"/>
      <c r="F73" s="615"/>
      <c r="G73" s="614"/>
      <c r="H73" s="615"/>
      <c r="I73" s="615"/>
      <c r="J73" s="614"/>
      <c r="K73" s="613"/>
      <c r="L73" s="612"/>
      <c r="M73" s="612"/>
      <c r="N73" s="612"/>
      <c r="O73" s="612"/>
      <c r="P73" s="612"/>
      <c r="Q73" s="612"/>
      <c r="R73" s="612"/>
      <c r="S73" s="612"/>
      <c r="T73" s="612"/>
      <c r="U73" s="612"/>
      <c r="V73" s="612"/>
      <c r="W73" s="612"/>
      <c r="X73" s="612"/>
      <c r="Y73" s="612"/>
      <c r="Z73" s="612"/>
      <c r="AA73" s="612"/>
      <c r="AB73" s="612"/>
      <c r="AC73" s="612"/>
      <c r="AD73" s="612"/>
      <c r="AE73" s="611"/>
      <c r="AF73" s="1"/>
      <c r="AG73" s="1"/>
      <c r="AH73" s="1"/>
      <c r="AI73" s="1"/>
      <c r="AJ73" s="1"/>
      <c r="AK73" s="1"/>
      <c r="AL73" s="1"/>
      <c r="AM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2:51" ht="13.5" customHeight="1" outlineLevel="1">
      <c r="B74" s="634"/>
      <c r="C74" s="633"/>
      <c r="D74" s="632"/>
      <c r="E74" s="632"/>
      <c r="F74" s="631"/>
      <c r="G74" s="630"/>
      <c r="H74" s="631"/>
      <c r="I74" s="631"/>
      <c r="J74" s="630"/>
      <c r="K74" s="629"/>
      <c r="L74" s="628"/>
      <c r="M74" s="628"/>
      <c r="N74" s="628"/>
      <c r="O74" s="628"/>
      <c r="P74" s="628"/>
      <c r="Q74" s="628"/>
      <c r="R74" s="628"/>
      <c r="S74" s="628"/>
      <c r="T74" s="628"/>
      <c r="U74" s="628"/>
      <c r="V74" s="628"/>
      <c r="W74" s="628"/>
      <c r="X74" s="628"/>
      <c r="Y74" s="628"/>
      <c r="Z74" s="628"/>
      <c r="AA74" s="628"/>
      <c r="AB74" s="628"/>
      <c r="AC74" s="628"/>
      <c r="AD74" s="628"/>
      <c r="AE74" s="627"/>
      <c r="AF74" s="1"/>
      <c r="AG74" s="1"/>
      <c r="AH74" s="1"/>
      <c r="AI74" s="1"/>
      <c r="AJ74" s="1"/>
      <c r="AK74" s="1"/>
      <c r="AL74" s="1"/>
      <c r="AM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2:51" ht="13.5" customHeight="1" outlineLevel="1">
      <c r="B75" s="626" t="s">
        <v>144</v>
      </c>
      <c r="C75" s="625"/>
      <c r="D75" s="624"/>
      <c r="E75" s="624"/>
      <c r="F75" s="623"/>
      <c r="G75" s="622"/>
      <c r="H75" s="623"/>
      <c r="I75" s="623"/>
      <c r="J75" s="622"/>
      <c r="K75" s="621"/>
      <c r="L75" s="620"/>
      <c r="M75" s="620"/>
      <c r="N75" s="620"/>
      <c r="O75" s="620"/>
      <c r="P75" s="620"/>
      <c r="Q75" s="620"/>
      <c r="R75" s="620"/>
      <c r="S75" s="620"/>
      <c r="T75" s="620"/>
      <c r="U75" s="620"/>
      <c r="V75" s="620"/>
      <c r="W75" s="620"/>
      <c r="X75" s="620"/>
      <c r="Y75" s="620"/>
      <c r="Z75" s="620"/>
      <c r="AA75" s="620"/>
      <c r="AB75" s="620"/>
      <c r="AC75" s="620"/>
      <c r="AD75" s="620"/>
      <c r="AE75" s="619"/>
      <c r="AF75" s="1"/>
      <c r="AG75" s="1"/>
      <c r="AH75" s="1"/>
      <c r="AI75" s="1"/>
      <c r="AJ75" s="1"/>
      <c r="AK75" s="1"/>
      <c r="AL75" s="1"/>
      <c r="AM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2:51" ht="13.5" customHeight="1" outlineLevel="1">
      <c r="B76" s="618"/>
      <c r="C76" s="617"/>
      <c r="D76" s="616"/>
      <c r="E76" s="616"/>
      <c r="F76" s="615"/>
      <c r="G76" s="615"/>
      <c r="H76" s="615"/>
      <c r="I76" s="615"/>
      <c r="J76" s="615"/>
      <c r="K76" s="613"/>
      <c r="L76" s="612"/>
      <c r="M76" s="612"/>
      <c r="N76" s="612"/>
      <c r="O76" s="612"/>
      <c r="P76" s="612"/>
      <c r="Q76" s="612"/>
      <c r="R76" s="612"/>
      <c r="S76" s="612"/>
      <c r="T76" s="612"/>
      <c r="U76" s="612"/>
      <c r="V76" s="612"/>
      <c r="W76" s="612"/>
      <c r="X76" s="612"/>
      <c r="Y76" s="612"/>
      <c r="Z76" s="612"/>
      <c r="AA76" s="612"/>
      <c r="AB76" s="612"/>
      <c r="AC76" s="612"/>
      <c r="AD76" s="612"/>
      <c r="AE76" s="611"/>
      <c r="AF76" s="1"/>
      <c r="AG76" s="1"/>
      <c r="AH76" s="1"/>
      <c r="AI76" s="1"/>
      <c r="AJ76" s="1"/>
      <c r="AK76" s="1"/>
      <c r="AL76" s="1"/>
      <c r="AM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2:51" ht="13.5" customHeight="1" outlineLevel="1">
      <c r="B77" s="618"/>
      <c r="C77" s="617"/>
      <c r="D77" s="616"/>
      <c r="E77" s="616"/>
      <c r="F77" s="615"/>
      <c r="G77" s="615"/>
      <c r="H77" s="615"/>
      <c r="I77" s="615"/>
      <c r="J77" s="615"/>
      <c r="K77" s="613"/>
      <c r="L77" s="612"/>
      <c r="M77" s="612"/>
      <c r="N77" s="612"/>
      <c r="O77" s="612"/>
      <c r="P77" s="612"/>
      <c r="Q77" s="612"/>
      <c r="R77" s="612"/>
      <c r="S77" s="612"/>
      <c r="T77" s="612"/>
      <c r="U77" s="612"/>
      <c r="V77" s="612"/>
      <c r="W77" s="612"/>
      <c r="X77" s="612"/>
      <c r="Y77" s="612"/>
      <c r="Z77" s="612"/>
      <c r="AA77" s="612"/>
      <c r="AB77" s="612"/>
      <c r="AC77" s="612"/>
      <c r="AD77" s="612"/>
      <c r="AE77" s="611"/>
      <c r="AF77" s="1"/>
      <c r="AG77" s="1"/>
      <c r="AH77" s="1"/>
      <c r="AI77" s="1"/>
      <c r="AJ77" s="1"/>
      <c r="AK77" s="1"/>
      <c r="AL77" s="1"/>
      <c r="AM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2:51" ht="13.5" customHeight="1" outlineLevel="1">
      <c r="B78" s="618"/>
      <c r="C78" s="617"/>
      <c r="D78" s="616"/>
      <c r="E78" s="616"/>
      <c r="F78" s="615"/>
      <c r="G78" s="614"/>
      <c r="H78" s="615"/>
      <c r="I78" s="615"/>
      <c r="J78" s="614"/>
      <c r="K78" s="613"/>
      <c r="L78" s="612"/>
      <c r="M78" s="612"/>
      <c r="N78" s="612"/>
      <c r="O78" s="612"/>
      <c r="P78" s="612"/>
      <c r="Q78" s="612"/>
      <c r="R78" s="612"/>
      <c r="S78" s="612"/>
      <c r="T78" s="612"/>
      <c r="U78" s="612"/>
      <c r="V78" s="612"/>
      <c r="W78" s="612"/>
      <c r="X78" s="612"/>
      <c r="Y78" s="612"/>
      <c r="Z78" s="612"/>
      <c r="AA78" s="612"/>
      <c r="AB78" s="612"/>
      <c r="AC78" s="612"/>
      <c r="AD78" s="612"/>
      <c r="AE78" s="611"/>
      <c r="AF78" s="1"/>
      <c r="AG78" s="1"/>
      <c r="AH78" s="1"/>
      <c r="AI78" s="1"/>
      <c r="AJ78" s="1"/>
      <c r="AK78" s="1"/>
      <c r="AL78" s="1"/>
      <c r="AM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2:51" ht="13.5" customHeight="1" outlineLevel="1">
      <c r="B79" s="634"/>
      <c r="C79" s="633"/>
      <c r="D79" s="632"/>
      <c r="E79" s="632"/>
      <c r="F79" s="631"/>
      <c r="G79" s="630"/>
      <c r="H79" s="631"/>
      <c r="I79" s="631"/>
      <c r="J79" s="630"/>
      <c r="K79" s="629"/>
      <c r="L79" s="628"/>
      <c r="M79" s="628"/>
      <c r="N79" s="628"/>
      <c r="O79" s="628"/>
      <c r="P79" s="628"/>
      <c r="Q79" s="628"/>
      <c r="R79" s="628"/>
      <c r="S79" s="628"/>
      <c r="T79" s="628"/>
      <c r="U79" s="628"/>
      <c r="V79" s="628"/>
      <c r="W79" s="628"/>
      <c r="X79" s="628"/>
      <c r="Y79" s="628"/>
      <c r="Z79" s="628"/>
      <c r="AA79" s="628"/>
      <c r="AB79" s="628"/>
      <c r="AC79" s="628"/>
      <c r="AD79" s="628"/>
      <c r="AE79" s="627"/>
      <c r="AF79" s="1"/>
      <c r="AG79" s="1"/>
      <c r="AH79" s="1"/>
      <c r="AI79" s="1"/>
      <c r="AJ79" s="1"/>
      <c r="AK79" s="1"/>
      <c r="AL79" s="1"/>
      <c r="AM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2:51" ht="13.5" customHeight="1" outlineLevel="1">
      <c r="B80" s="626" t="s">
        <v>257</v>
      </c>
      <c r="C80" s="625"/>
      <c r="D80" s="624"/>
      <c r="E80" s="624"/>
      <c r="F80" s="623"/>
      <c r="G80" s="622"/>
      <c r="H80" s="623"/>
      <c r="I80" s="623"/>
      <c r="J80" s="622"/>
      <c r="K80" s="621"/>
      <c r="L80" s="620"/>
      <c r="M80" s="620"/>
      <c r="N80" s="620"/>
      <c r="O80" s="620"/>
      <c r="P80" s="620"/>
      <c r="Q80" s="620"/>
      <c r="R80" s="620"/>
      <c r="S80" s="620"/>
      <c r="T80" s="620"/>
      <c r="U80" s="620"/>
      <c r="V80" s="620"/>
      <c r="W80" s="620"/>
      <c r="X80" s="620"/>
      <c r="Y80" s="620"/>
      <c r="Z80" s="620"/>
      <c r="AA80" s="620"/>
      <c r="AB80" s="620"/>
      <c r="AC80" s="620"/>
      <c r="AD80" s="620"/>
      <c r="AE80" s="619"/>
      <c r="AF80" s="1"/>
      <c r="AG80" s="1"/>
      <c r="AH80" s="1"/>
      <c r="AI80" s="1"/>
      <c r="AJ80" s="1"/>
      <c r="AK80" s="1"/>
      <c r="AL80" s="1"/>
      <c r="AM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2:51" ht="13.5" customHeight="1" outlineLevel="1">
      <c r="B81" s="618"/>
      <c r="C81" s="617"/>
      <c r="D81" s="616"/>
      <c r="E81" s="616"/>
      <c r="F81" s="615"/>
      <c r="G81" s="615"/>
      <c r="H81" s="615"/>
      <c r="I81" s="615"/>
      <c r="J81" s="615"/>
      <c r="K81" s="613"/>
      <c r="L81" s="612"/>
      <c r="M81" s="612"/>
      <c r="N81" s="612"/>
      <c r="O81" s="612"/>
      <c r="P81" s="612"/>
      <c r="Q81" s="612"/>
      <c r="R81" s="612"/>
      <c r="S81" s="612"/>
      <c r="T81" s="612"/>
      <c r="U81" s="612"/>
      <c r="V81" s="612"/>
      <c r="W81" s="612"/>
      <c r="X81" s="612"/>
      <c r="Y81" s="612"/>
      <c r="Z81" s="612"/>
      <c r="AA81" s="612"/>
      <c r="AB81" s="612"/>
      <c r="AC81" s="612"/>
      <c r="AD81" s="612"/>
      <c r="AE81" s="611"/>
      <c r="AF81" s="1"/>
      <c r="AG81" s="1"/>
      <c r="AH81" s="1"/>
      <c r="AI81" s="1"/>
      <c r="AJ81" s="1"/>
      <c r="AK81" s="1"/>
      <c r="AL81" s="1"/>
      <c r="AM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2:51" ht="13.5" customHeight="1" outlineLevel="1">
      <c r="B82" s="618"/>
      <c r="C82" s="617"/>
      <c r="D82" s="616"/>
      <c r="E82" s="616"/>
      <c r="F82" s="615"/>
      <c r="G82" s="615"/>
      <c r="H82" s="615"/>
      <c r="I82" s="615"/>
      <c r="J82" s="615"/>
      <c r="K82" s="613"/>
      <c r="L82" s="612"/>
      <c r="M82" s="612"/>
      <c r="N82" s="612"/>
      <c r="O82" s="612"/>
      <c r="P82" s="612"/>
      <c r="Q82" s="612"/>
      <c r="R82" s="612"/>
      <c r="S82" s="612"/>
      <c r="T82" s="612"/>
      <c r="U82" s="612"/>
      <c r="V82" s="612"/>
      <c r="W82" s="612"/>
      <c r="X82" s="612"/>
      <c r="Y82" s="612"/>
      <c r="Z82" s="612"/>
      <c r="AA82" s="612"/>
      <c r="AB82" s="612"/>
      <c r="AC82" s="612"/>
      <c r="AD82" s="612"/>
      <c r="AE82" s="611"/>
      <c r="AF82" s="1"/>
      <c r="AG82" s="1"/>
      <c r="AH82" s="1"/>
      <c r="AI82" s="1"/>
      <c r="AJ82" s="1"/>
      <c r="AK82" s="1"/>
      <c r="AL82" s="1"/>
      <c r="AM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2:51" ht="13.5" customHeight="1" outlineLevel="1">
      <c r="B83" s="618"/>
      <c r="C83" s="617"/>
      <c r="D83" s="616"/>
      <c r="E83" s="616"/>
      <c r="F83" s="615"/>
      <c r="G83" s="614"/>
      <c r="H83" s="615"/>
      <c r="I83" s="615"/>
      <c r="J83" s="614"/>
      <c r="K83" s="613"/>
      <c r="L83" s="612"/>
      <c r="M83" s="612"/>
      <c r="N83" s="612"/>
      <c r="O83" s="612"/>
      <c r="P83" s="612"/>
      <c r="Q83" s="612"/>
      <c r="R83" s="612"/>
      <c r="S83" s="612"/>
      <c r="T83" s="612"/>
      <c r="U83" s="612"/>
      <c r="V83" s="612"/>
      <c r="W83" s="612"/>
      <c r="X83" s="612"/>
      <c r="Y83" s="612"/>
      <c r="Z83" s="612"/>
      <c r="AA83" s="612"/>
      <c r="AB83" s="612"/>
      <c r="AC83" s="612"/>
      <c r="AD83" s="612"/>
      <c r="AE83" s="611"/>
      <c r="AF83" s="1"/>
      <c r="AG83" s="1"/>
      <c r="AH83" s="1"/>
      <c r="AI83" s="1"/>
      <c r="AJ83" s="1"/>
      <c r="AK83" s="1"/>
      <c r="AL83" s="1"/>
      <c r="AM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2:51" ht="13.5" customHeight="1" outlineLevel="1">
      <c r="B84" s="634"/>
      <c r="C84" s="633"/>
      <c r="D84" s="632"/>
      <c r="E84" s="632"/>
      <c r="F84" s="631"/>
      <c r="G84" s="630"/>
      <c r="H84" s="631"/>
      <c r="I84" s="631"/>
      <c r="J84" s="630"/>
      <c r="K84" s="629"/>
      <c r="L84" s="628"/>
      <c r="M84" s="628"/>
      <c r="N84" s="628"/>
      <c r="O84" s="628"/>
      <c r="P84" s="628"/>
      <c r="Q84" s="628"/>
      <c r="R84" s="628"/>
      <c r="S84" s="628"/>
      <c r="T84" s="628"/>
      <c r="U84" s="628"/>
      <c r="V84" s="628"/>
      <c r="W84" s="628"/>
      <c r="X84" s="628"/>
      <c r="Y84" s="628"/>
      <c r="Z84" s="628"/>
      <c r="AA84" s="628"/>
      <c r="AB84" s="628"/>
      <c r="AC84" s="628"/>
      <c r="AD84" s="628"/>
      <c r="AE84" s="627"/>
      <c r="AF84" s="1"/>
      <c r="AG84" s="1"/>
      <c r="AH84" s="1"/>
      <c r="AI84" s="1"/>
      <c r="AJ84" s="1"/>
      <c r="AK84" s="1"/>
      <c r="AL84" s="1"/>
      <c r="AM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2:51" ht="13.5" customHeight="1" outlineLevel="1">
      <c r="B85" s="626" t="s">
        <v>458</v>
      </c>
      <c r="C85" s="625"/>
      <c r="D85" s="624"/>
      <c r="E85" s="624"/>
      <c r="F85" s="623"/>
      <c r="G85" s="622"/>
      <c r="H85" s="623"/>
      <c r="I85" s="623"/>
      <c r="J85" s="622"/>
      <c r="K85" s="621"/>
      <c r="L85" s="620"/>
      <c r="M85" s="620"/>
      <c r="N85" s="620"/>
      <c r="O85" s="620"/>
      <c r="P85" s="620"/>
      <c r="Q85" s="620"/>
      <c r="R85" s="620"/>
      <c r="S85" s="620"/>
      <c r="T85" s="620"/>
      <c r="U85" s="620"/>
      <c r="V85" s="620"/>
      <c r="W85" s="620"/>
      <c r="X85" s="620"/>
      <c r="Y85" s="620"/>
      <c r="Z85" s="620"/>
      <c r="AA85" s="620"/>
      <c r="AB85" s="620"/>
      <c r="AC85" s="620"/>
      <c r="AD85" s="620"/>
      <c r="AE85" s="619"/>
      <c r="AF85" s="1"/>
      <c r="AG85" s="1"/>
      <c r="AH85" s="1"/>
      <c r="AI85" s="1"/>
      <c r="AJ85" s="1"/>
      <c r="AK85" s="1"/>
      <c r="AL85" s="1"/>
      <c r="AM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2:51" ht="13.5" customHeight="1" outlineLevel="1">
      <c r="B86" s="618"/>
      <c r="C86" s="617"/>
      <c r="D86" s="616"/>
      <c r="E86" s="616"/>
      <c r="F86" s="615"/>
      <c r="G86" s="615"/>
      <c r="H86" s="615"/>
      <c r="I86" s="615"/>
      <c r="J86" s="615"/>
      <c r="K86" s="613"/>
      <c r="L86" s="612"/>
      <c r="M86" s="612"/>
      <c r="N86" s="612"/>
      <c r="O86" s="612"/>
      <c r="P86" s="612"/>
      <c r="Q86" s="612"/>
      <c r="R86" s="612"/>
      <c r="S86" s="612"/>
      <c r="T86" s="612"/>
      <c r="U86" s="612"/>
      <c r="V86" s="612"/>
      <c r="W86" s="612"/>
      <c r="X86" s="612"/>
      <c r="Y86" s="612"/>
      <c r="Z86" s="612"/>
      <c r="AA86" s="612"/>
      <c r="AB86" s="612"/>
      <c r="AC86" s="612"/>
      <c r="AD86" s="612"/>
      <c r="AE86" s="611"/>
      <c r="AF86" s="1"/>
      <c r="AG86" s="1"/>
      <c r="AH86" s="1"/>
      <c r="AI86" s="1"/>
      <c r="AJ86" s="1"/>
      <c r="AK86" s="1"/>
      <c r="AL86" s="1"/>
      <c r="AM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2:51" ht="13.5" customHeight="1" outlineLevel="1">
      <c r="B87" s="618"/>
      <c r="C87" s="617"/>
      <c r="D87" s="616"/>
      <c r="E87" s="616"/>
      <c r="F87" s="615"/>
      <c r="G87" s="615"/>
      <c r="H87" s="615"/>
      <c r="I87" s="615"/>
      <c r="J87" s="615"/>
      <c r="K87" s="613"/>
      <c r="L87" s="612"/>
      <c r="M87" s="612"/>
      <c r="N87" s="612"/>
      <c r="O87" s="612"/>
      <c r="P87" s="612"/>
      <c r="Q87" s="612"/>
      <c r="R87" s="612"/>
      <c r="S87" s="612"/>
      <c r="T87" s="612"/>
      <c r="U87" s="612"/>
      <c r="V87" s="612"/>
      <c r="W87" s="612"/>
      <c r="X87" s="612"/>
      <c r="Y87" s="612"/>
      <c r="Z87" s="612"/>
      <c r="AA87" s="612"/>
      <c r="AB87" s="612"/>
      <c r="AC87" s="612"/>
      <c r="AD87" s="612"/>
      <c r="AE87" s="611"/>
      <c r="AF87" s="1"/>
      <c r="AG87" s="1"/>
      <c r="AH87" s="1"/>
      <c r="AI87" s="1"/>
      <c r="AJ87" s="1"/>
      <c r="AK87" s="1"/>
      <c r="AL87" s="1"/>
      <c r="AM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2:51" ht="13.5" customHeight="1" outlineLevel="1">
      <c r="B88" s="618"/>
      <c r="C88" s="617"/>
      <c r="D88" s="616"/>
      <c r="E88" s="616"/>
      <c r="F88" s="615"/>
      <c r="G88" s="614"/>
      <c r="H88" s="615"/>
      <c r="I88" s="615"/>
      <c r="J88" s="614"/>
      <c r="K88" s="613"/>
      <c r="L88" s="612"/>
      <c r="M88" s="612"/>
      <c r="N88" s="612"/>
      <c r="O88" s="612"/>
      <c r="P88" s="612"/>
      <c r="Q88" s="612"/>
      <c r="R88" s="612"/>
      <c r="S88" s="612"/>
      <c r="T88" s="612"/>
      <c r="U88" s="612"/>
      <c r="V88" s="612"/>
      <c r="W88" s="612"/>
      <c r="X88" s="612"/>
      <c r="Y88" s="612"/>
      <c r="Z88" s="612"/>
      <c r="AA88" s="612"/>
      <c r="AB88" s="612"/>
      <c r="AC88" s="612"/>
      <c r="AD88" s="612"/>
      <c r="AE88" s="611"/>
      <c r="AF88" s="1"/>
      <c r="AG88" s="1"/>
      <c r="AH88" s="1"/>
      <c r="AI88" s="1"/>
      <c r="AJ88" s="1"/>
      <c r="AK88" s="1"/>
      <c r="AL88" s="1"/>
      <c r="AM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2:51" ht="13.5" customHeight="1" outlineLevel="1">
      <c r="B89" s="634"/>
      <c r="C89" s="633"/>
      <c r="D89" s="632"/>
      <c r="E89" s="632"/>
      <c r="F89" s="631"/>
      <c r="G89" s="630"/>
      <c r="H89" s="631"/>
      <c r="I89" s="631"/>
      <c r="J89" s="630"/>
      <c r="K89" s="629"/>
      <c r="L89" s="628"/>
      <c r="M89" s="628"/>
      <c r="N89" s="628"/>
      <c r="O89" s="628"/>
      <c r="P89" s="628"/>
      <c r="Q89" s="628"/>
      <c r="R89" s="628"/>
      <c r="S89" s="628"/>
      <c r="T89" s="628"/>
      <c r="U89" s="628"/>
      <c r="V89" s="628"/>
      <c r="W89" s="628"/>
      <c r="X89" s="628"/>
      <c r="Y89" s="628"/>
      <c r="Z89" s="628"/>
      <c r="AA89" s="628"/>
      <c r="AB89" s="628"/>
      <c r="AC89" s="628"/>
      <c r="AD89" s="628"/>
      <c r="AE89" s="627"/>
      <c r="AF89" s="1"/>
      <c r="AG89" s="1"/>
      <c r="AH89" s="1"/>
      <c r="AI89" s="1"/>
      <c r="AJ89" s="1"/>
      <c r="AK89" s="1"/>
      <c r="AL89" s="1"/>
      <c r="AM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2:51" ht="13.5" customHeight="1" outlineLevel="1">
      <c r="B90" s="626" t="s">
        <v>256</v>
      </c>
      <c r="C90" s="625"/>
      <c r="D90" s="624"/>
      <c r="E90" s="624"/>
      <c r="F90" s="623"/>
      <c r="G90" s="622"/>
      <c r="H90" s="623"/>
      <c r="I90" s="623"/>
      <c r="J90" s="622"/>
      <c r="K90" s="621"/>
      <c r="L90" s="620"/>
      <c r="M90" s="620"/>
      <c r="N90" s="620"/>
      <c r="O90" s="620"/>
      <c r="P90" s="620"/>
      <c r="Q90" s="620"/>
      <c r="R90" s="620"/>
      <c r="S90" s="620"/>
      <c r="T90" s="620"/>
      <c r="U90" s="620"/>
      <c r="V90" s="620"/>
      <c r="W90" s="620"/>
      <c r="X90" s="620"/>
      <c r="Y90" s="620"/>
      <c r="Z90" s="620"/>
      <c r="AA90" s="620"/>
      <c r="AB90" s="620"/>
      <c r="AC90" s="620"/>
      <c r="AD90" s="620"/>
      <c r="AE90" s="619"/>
      <c r="AF90" s="1"/>
      <c r="AG90" s="1"/>
      <c r="AH90" s="1"/>
      <c r="AI90" s="1"/>
      <c r="AJ90" s="1"/>
      <c r="AK90" s="1"/>
      <c r="AL90" s="1"/>
      <c r="AM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2:51" ht="13.5" customHeight="1" outlineLevel="1">
      <c r="B91" s="618"/>
      <c r="C91" s="617"/>
      <c r="D91" s="616"/>
      <c r="E91" s="616"/>
      <c r="F91" s="615"/>
      <c r="G91" s="615"/>
      <c r="H91" s="615"/>
      <c r="I91" s="615"/>
      <c r="J91" s="615"/>
      <c r="K91" s="613"/>
      <c r="L91" s="612"/>
      <c r="M91" s="612"/>
      <c r="N91" s="612"/>
      <c r="O91" s="612"/>
      <c r="P91" s="612"/>
      <c r="Q91" s="612"/>
      <c r="R91" s="612"/>
      <c r="S91" s="612"/>
      <c r="T91" s="612"/>
      <c r="U91" s="612"/>
      <c r="V91" s="612"/>
      <c r="W91" s="612"/>
      <c r="X91" s="612"/>
      <c r="Y91" s="612"/>
      <c r="Z91" s="612"/>
      <c r="AA91" s="612"/>
      <c r="AB91" s="612"/>
      <c r="AC91" s="612"/>
      <c r="AD91" s="612"/>
      <c r="AE91" s="611"/>
      <c r="AF91" s="1"/>
      <c r="AG91" s="1"/>
      <c r="AH91" s="1"/>
      <c r="AI91" s="1"/>
      <c r="AJ91" s="1"/>
      <c r="AK91" s="1"/>
      <c r="AL91" s="1"/>
      <c r="AM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2:51" ht="13.5" customHeight="1" outlineLevel="1">
      <c r="B92" s="618"/>
      <c r="C92" s="617"/>
      <c r="D92" s="616"/>
      <c r="E92" s="616"/>
      <c r="F92" s="615"/>
      <c r="G92" s="615"/>
      <c r="H92" s="615"/>
      <c r="I92" s="615"/>
      <c r="J92" s="615"/>
      <c r="K92" s="613"/>
      <c r="L92" s="612"/>
      <c r="M92" s="612"/>
      <c r="N92" s="612"/>
      <c r="O92" s="612"/>
      <c r="P92" s="612"/>
      <c r="Q92" s="612"/>
      <c r="R92" s="612"/>
      <c r="S92" s="612"/>
      <c r="T92" s="612"/>
      <c r="U92" s="612"/>
      <c r="V92" s="612"/>
      <c r="W92" s="612"/>
      <c r="X92" s="612"/>
      <c r="Y92" s="612"/>
      <c r="Z92" s="612"/>
      <c r="AA92" s="612"/>
      <c r="AB92" s="612"/>
      <c r="AC92" s="612"/>
      <c r="AD92" s="612"/>
      <c r="AE92" s="611"/>
      <c r="AF92" s="1"/>
      <c r="AG92" s="1"/>
      <c r="AH92" s="1"/>
      <c r="AI92" s="1"/>
      <c r="AJ92" s="1"/>
      <c r="AK92" s="1"/>
      <c r="AL92" s="1"/>
      <c r="AM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2:51" ht="13.5" customHeight="1" outlineLevel="1">
      <c r="B93" s="618"/>
      <c r="C93" s="617"/>
      <c r="D93" s="616"/>
      <c r="E93" s="616"/>
      <c r="F93" s="615"/>
      <c r="G93" s="614"/>
      <c r="H93" s="615"/>
      <c r="I93" s="615"/>
      <c r="J93" s="614"/>
      <c r="K93" s="613"/>
      <c r="L93" s="612"/>
      <c r="M93" s="612"/>
      <c r="N93" s="612"/>
      <c r="O93" s="612"/>
      <c r="P93" s="612"/>
      <c r="Q93" s="612"/>
      <c r="R93" s="612"/>
      <c r="S93" s="612"/>
      <c r="T93" s="612"/>
      <c r="U93" s="612"/>
      <c r="V93" s="612"/>
      <c r="W93" s="612"/>
      <c r="X93" s="612"/>
      <c r="Y93" s="612"/>
      <c r="Z93" s="612"/>
      <c r="AA93" s="612"/>
      <c r="AB93" s="612"/>
      <c r="AC93" s="612"/>
      <c r="AD93" s="612"/>
      <c r="AE93" s="611"/>
      <c r="AF93" s="1"/>
      <c r="AG93" s="1"/>
      <c r="AH93" s="1"/>
      <c r="AI93" s="1"/>
      <c r="AJ93" s="1"/>
      <c r="AK93" s="1"/>
      <c r="AL93" s="1"/>
      <c r="AM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2:51" ht="13.5" customHeight="1" outlineLevel="1">
      <c r="B94" s="634"/>
      <c r="C94" s="633"/>
      <c r="D94" s="632"/>
      <c r="E94" s="632"/>
      <c r="F94" s="631"/>
      <c r="G94" s="630"/>
      <c r="H94" s="631"/>
      <c r="I94" s="631"/>
      <c r="J94" s="630"/>
      <c r="K94" s="629"/>
      <c r="L94" s="628"/>
      <c r="M94" s="628"/>
      <c r="N94" s="628"/>
      <c r="O94" s="628"/>
      <c r="P94" s="628"/>
      <c r="Q94" s="628"/>
      <c r="R94" s="628"/>
      <c r="S94" s="628"/>
      <c r="T94" s="628"/>
      <c r="U94" s="628"/>
      <c r="V94" s="628"/>
      <c r="W94" s="628"/>
      <c r="X94" s="628"/>
      <c r="Y94" s="628"/>
      <c r="Z94" s="628"/>
      <c r="AA94" s="628"/>
      <c r="AB94" s="628"/>
      <c r="AC94" s="628"/>
      <c r="AD94" s="628"/>
      <c r="AE94" s="627"/>
      <c r="AF94" s="1"/>
      <c r="AG94" s="1"/>
      <c r="AH94" s="1"/>
      <c r="AI94" s="1"/>
      <c r="AJ94" s="1"/>
      <c r="AK94" s="1"/>
      <c r="AL94" s="1"/>
      <c r="AM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2:51" ht="13.5" customHeight="1" outlineLevel="1">
      <c r="B95" s="626" t="s">
        <v>243</v>
      </c>
      <c r="C95" s="625"/>
      <c r="D95" s="624"/>
      <c r="E95" s="624"/>
      <c r="F95" s="623"/>
      <c r="G95" s="622"/>
      <c r="H95" s="623"/>
      <c r="I95" s="623"/>
      <c r="J95" s="622"/>
      <c r="K95" s="621"/>
      <c r="L95" s="620"/>
      <c r="M95" s="620"/>
      <c r="N95" s="620"/>
      <c r="O95" s="620"/>
      <c r="P95" s="620"/>
      <c r="Q95" s="620"/>
      <c r="R95" s="620"/>
      <c r="S95" s="620"/>
      <c r="T95" s="620"/>
      <c r="U95" s="620"/>
      <c r="V95" s="620"/>
      <c r="W95" s="620"/>
      <c r="X95" s="620"/>
      <c r="Y95" s="620"/>
      <c r="Z95" s="620"/>
      <c r="AA95" s="620"/>
      <c r="AB95" s="620"/>
      <c r="AC95" s="620"/>
      <c r="AD95" s="620"/>
      <c r="AE95" s="619"/>
      <c r="AF95" s="1"/>
      <c r="AG95" s="1"/>
      <c r="AH95" s="1"/>
      <c r="AI95" s="1"/>
      <c r="AJ95" s="1"/>
      <c r="AK95" s="1"/>
      <c r="AL95" s="1"/>
      <c r="AM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2:51" ht="13.5" customHeight="1" outlineLevel="1">
      <c r="B96" s="618"/>
      <c r="C96" s="617"/>
      <c r="D96" s="616"/>
      <c r="E96" s="616"/>
      <c r="F96" s="615"/>
      <c r="G96" s="615"/>
      <c r="H96" s="615"/>
      <c r="I96" s="615"/>
      <c r="J96" s="615"/>
      <c r="K96" s="613"/>
      <c r="L96" s="612"/>
      <c r="M96" s="612"/>
      <c r="N96" s="612"/>
      <c r="O96" s="612"/>
      <c r="P96" s="612"/>
      <c r="Q96" s="612"/>
      <c r="R96" s="612"/>
      <c r="S96" s="612"/>
      <c r="T96" s="612"/>
      <c r="U96" s="612"/>
      <c r="V96" s="612"/>
      <c r="W96" s="612"/>
      <c r="X96" s="612"/>
      <c r="Y96" s="612"/>
      <c r="Z96" s="612"/>
      <c r="AA96" s="612"/>
      <c r="AB96" s="612"/>
      <c r="AC96" s="612"/>
      <c r="AD96" s="612"/>
      <c r="AE96" s="611"/>
      <c r="AF96" s="1"/>
      <c r="AG96" s="1"/>
      <c r="AH96" s="1"/>
      <c r="AI96" s="1"/>
      <c r="AJ96" s="1"/>
      <c r="AK96" s="1"/>
      <c r="AL96" s="1"/>
      <c r="AM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2:51" ht="13.5" customHeight="1" outlineLevel="1">
      <c r="B97" s="618"/>
      <c r="C97" s="617"/>
      <c r="D97" s="616"/>
      <c r="E97" s="616"/>
      <c r="F97" s="615"/>
      <c r="G97" s="615"/>
      <c r="H97" s="615"/>
      <c r="I97" s="615"/>
      <c r="J97" s="615"/>
      <c r="K97" s="613"/>
      <c r="L97" s="612"/>
      <c r="M97" s="612"/>
      <c r="N97" s="612"/>
      <c r="O97" s="612"/>
      <c r="P97" s="612"/>
      <c r="Q97" s="612"/>
      <c r="R97" s="612"/>
      <c r="S97" s="612"/>
      <c r="T97" s="612"/>
      <c r="U97" s="612"/>
      <c r="V97" s="612"/>
      <c r="W97" s="612"/>
      <c r="X97" s="612"/>
      <c r="Y97" s="612"/>
      <c r="Z97" s="612"/>
      <c r="AA97" s="612"/>
      <c r="AB97" s="612"/>
      <c r="AC97" s="612"/>
      <c r="AD97" s="612"/>
      <c r="AE97" s="611"/>
      <c r="AF97" s="1"/>
      <c r="AG97" s="1"/>
      <c r="AH97" s="1"/>
      <c r="AI97" s="1"/>
      <c r="AJ97" s="1"/>
      <c r="AK97" s="1"/>
      <c r="AL97" s="1"/>
      <c r="AM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2:51" ht="13.5" customHeight="1" outlineLevel="1">
      <c r="B98" s="618"/>
      <c r="C98" s="617"/>
      <c r="D98" s="616"/>
      <c r="E98" s="616"/>
      <c r="F98" s="615"/>
      <c r="G98" s="614"/>
      <c r="H98" s="615"/>
      <c r="I98" s="615"/>
      <c r="J98" s="614"/>
      <c r="K98" s="613"/>
      <c r="L98" s="612"/>
      <c r="M98" s="612"/>
      <c r="N98" s="612"/>
      <c r="O98" s="612"/>
      <c r="P98" s="612"/>
      <c r="Q98" s="612"/>
      <c r="R98" s="612"/>
      <c r="S98" s="612"/>
      <c r="T98" s="612"/>
      <c r="U98" s="612"/>
      <c r="V98" s="612"/>
      <c r="W98" s="612"/>
      <c r="X98" s="612"/>
      <c r="Y98" s="612"/>
      <c r="Z98" s="612"/>
      <c r="AA98" s="612"/>
      <c r="AB98" s="612"/>
      <c r="AC98" s="612"/>
      <c r="AD98" s="612"/>
      <c r="AE98" s="611"/>
      <c r="AF98" s="1"/>
      <c r="AG98" s="1"/>
      <c r="AH98" s="1"/>
      <c r="AI98" s="1"/>
      <c r="AJ98" s="1"/>
      <c r="AK98" s="1"/>
      <c r="AL98" s="1"/>
      <c r="AM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2:51" ht="13.5" customHeight="1" outlineLevel="1">
      <c r="B99" s="634"/>
      <c r="C99" s="633"/>
      <c r="D99" s="632"/>
      <c r="E99" s="632"/>
      <c r="F99" s="631"/>
      <c r="G99" s="630"/>
      <c r="H99" s="631"/>
      <c r="I99" s="631"/>
      <c r="J99" s="630"/>
      <c r="K99" s="629"/>
      <c r="L99" s="628"/>
      <c r="M99" s="628"/>
      <c r="N99" s="628"/>
      <c r="O99" s="628"/>
      <c r="P99" s="628"/>
      <c r="Q99" s="628"/>
      <c r="R99" s="628"/>
      <c r="S99" s="628"/>
      <c r="T99" s="628"/>
      <c r="U99" s="628"/>
      <c r="V99" s="628"/>
      <c r="W99" s="628"/>
      <c r="X99" s="628"/>
      <c r="Y99" s="628"/>
      <c r="Z99" s="628"/>
      <c r="AA99" s="628"/>
      <c r="AB99" s="628"/>
      <c r="AC99" s="628"/>
      <c r="AD99" s="628"/>
      <c r="AE99" s="627"/>
      <c r="AF99" s="1"/>
      <c r="AG99" s="1"/>
      <c r="AH99" s="1"/>
      <c r="AI99" s="1"/>
      <c r="AJ99" s="1"/>
      <c r="AK99" s="1"/>
      <c r="AL99" s="1"/>
      <c r="AM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2:51" ht="13.5" customHeight="1" outlineLevel="1">
      <c r="B100" s="626" t="s">
        <v>255</v>
      </c>
      <c r="C100" s="625"/>
      <c r="D100" s="624"/>
      <c r="E100" s="624"/>
      <c r="F100" s="623"/>
      <c r="G100" s="622"/>
      <c r="H100" s="623"/>
      <c r="I100" s="623"/>
      <c r="J100" s="622"/>
      <c r="K100" s="621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0"/>
      <c r="X100" s="620"/>
      <c r="Y100" s="620"/>
      <c r="Z100" s="620"/>
      <c r="AA100" s="620"/>
      <c r="AB100" s="620"/>
      <c r="AC100" s="620"/>
      <c r="AD100" s="620"/>
      <c r="AE100" s="619"/>
      <c r="AF100" s="1"/>
      <c r="AG100" s="1"/>
      <c r="AH100" s="1"/>
      <c r="AI100" s="1"/>
      <c r="AJ100" s="1"/>
      <c r="AK100" s="1"/>
      <c r="AL100" s="1"/>
      <c r="AM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2:51" ht="13.5" customHeight="1" outlineLevel="1">
      <c r="B101" s="618"/>
      <c r="C101" s="617"/>
      <c r="D101" s="616"/>
      <c r="E101" s="616"/>
      <c r="F101" s="615"/>
      <c r="G101" s="615"/>
      <c r="H101" s="615"/>
      <c r="I101" s="615"/>
      <c r="J101" s="615"/>
      <c r="K101" s="613"/>
      <c r="L101" s="612"/>
      <c r="M101" s="612"/>
      <c r="N101" s="612"/>
      <c r="O101" s="612"/>
      <c r="P101" s="612"/>
      <c r="Q101" s="612"/>
      <c r="R101" s="612"/>
      <c r="S101" s="612"/>
      <c r="T101" s="612"/>
      <c r="U101" s="612"/>
      <c r="V101" s="612"/>
      <c r="W101" s="612"/>
      <c r="X101" s="612"/>
      <c r="Y101" s="612"/>
      <c r="Z101" s="612"/>
      <c r="AA101" s="612"/>
      <c r="AB101" s="612"/>
      <c r="AC101" s="612"/>
      <c r="AD101" s="612"/>
      <c r="AE101" s="611"/>
      <c r="AF101" s="1"/>
      <c r="AG101" s="1"/>
      <c r="AH101" s="1"/>
      <c r="AI101" s="1"/>
      <c r="AJ101" s="1"/>
      <c r="AK101" s="1"/>
      <c r="AL101" s="1"/>
      <c r="AM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2:51" ht="13.5" customHeight="1" outlineLevel="1">
      <c r="B102" s="618"/>
      <c r="C102" s="617"/>
      <c r="D102" s="616"/>
      <c r="E102" s="616"/>
      <c r="F102" s="615"/>
      <c r="G102" s="615"/>
      <c r="H102" s="615"/>
      <c r="I102" s="615"/>
      <c r="J102" s="615"/>
      <c r="K102" s="613"/>
      <c r="L102" s="612"/>
      <c r="M102" s="612"/>
      <c r="N102" s="612"/>
      <c r="O102" s="612"/>
      <c r="P102" s="612"/>
      <c r="Q102" s="612"/>
      <c r="R102" s="612"/>
      <c r="S102" s="612"/>
      <c r="T102" s="612"/>
      <c r="U102" s="612"/>
      <c r="V102" s="612"/>
      <c r="W102" s="612"/>
      <c r="X102" s="612"/>
      <c r="Y102" s="612"/>
      <c r="Z102" s="612"/>
      <c r="AA102" s="612"/>
      <c r="AB102" s="612"/>
      <c r="AC102" s="612"/>
      <c r="AD102" s="612"/>
      <c r="AE102" s="611"/>
      <c r="AF102" s="1"/>
      <c r="AG102" s="1"/>
      <c r="AH102" s="1"/>
      <c r="AI102" s="1"/>
      <c r="AJ102" s="1"/>
      <c r="AK102" s="1"/>
      <c r="AL102" s="1"/>
      <c r="AM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2:51" ht="13.5" customHeight="1" outlineLevel="1">
      <c r="B103" s="618"/>
      <c r="C103" s="617"/>
      <c r="D103" s="616"/>
      <c r="E103" s="616"/>
      <c r="F103" s="615"/>
      <c r="G103" s="614"/>
      <c r="H103" s="615"/>
      <c r="I103" s="615"/>
      <c r="J103" s="614"/>
      <c r="K103" s="613"/>
      <c r="L103" s="612"/>
      <c r="M103" s="612"/>
      <c r="N103" s="612"/>
      <c r="O103" s="612"/>
      <c r="P103" s="612"/>
      <c r="Q103" s="612"/>
      <c r="R103" s="612"/>
      <c r="S103" s="612"/>
      <c r="T103" s="612"/>
      <c r="U103" s="612"/>
      <c r="V103" s="612"/>
      <c r="W103" s="612"/>
      <c r="X103" s="612"/>
      <c r="Y103" s="612"/>
      <c r="Z103" s="612"/>
      <c r="AA103" s="612"/>
      <c r="AB103" s="612"/>
      <c r="AC103" s="612"/>
      <c r="AD103" s="612"/>
      <c r="AE103" s="611"/>
      <c r="AF103" s="1"/>
      <c r="AG103" s="1"/>
      <c r="AH103" s="1"/>
      <c r="AI103" s="1"/>
      <c r="AJ103" s="1"/>
      <c r="AK103" s="1"/>
      <c r="AL103" s="1"/>
      <c r="AM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2:51" ht="13.5" customHeight="1" outlineLevel="1">
      <c r="B104" s="634"/>
      <c r="C104" s="633"/>
      <c r="D104" s="632"/>
      <c r="E104" s="632"/>
      <c r="F104" s="631"/>
      <c r="G104" s="630"/>
      <c r="H104" s="631"/>
      <c r="I104" s="631"/>
      <c r="J104" s="630"/>
      <c r="K104" s="629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8"/>
      <c r="X104" s="628"/>
      <c r="Y104" s="628"/>
      <c r="Z104" s="628"/>
      <c r="AA104" s="628"/>
      <c r="AB104" s="628"/>
      <c r="AC104" s="628"/>
      <c r="AD104" s="628"/>
      <c r="AE104" s="627"/>
      <c r="AF104" s="1"/>
      <c r="AG104" s="1"/>
      <c r="AH104" s="1"/>
      <c r="AI104" s="1"/>
      <c r="AJ104" s="1"/>
      <c r="AK104" s="1"/>
      <c r="AL104" s="1"/>
      <c r="AM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2:51" ht="13.5" customHeight="1" outlineLevel="1">
      <c r="B105" s="626" t="s">
        <v>232</v>
      </c>
      <c r="C105" s="625"/>
      <c r="D105" s="624"/>
      <c r="E105" s="624"/>
      <c r="F105" s="623"/>
      <c r="G105" s="622"/>
      <c r="H105" s="623"/>
      <c r="I105" s="623"/>
      <c r="J105" s="622"/>
      <c r="K105" s="621"/>
      <c r="L105" s="620"/>
      <c r="M105" s="620"/>
      <c r="N105" s="620"/>
      <c r="O105" s="620"/>
      <c r="P105" s="620"/>
      <c r="Q105" s="620"/>
      <c r="R105" s="620"/>
      <c r="S105" s="620"/>
      <c r="T105" s="620"/>
      <c r="U105" s="620"/>
      <c r="V105" s="620"/>
      <c r="W105" s="620"/>
      <c r="X105" s="620"/>
      <c r="Y105" s="620"/>
      <c r="Z105" s="620"/>
      <c r="AA105" s="620"/>
      <c r="AB105" s="620"/>
      <c r="AC105" s="620"/>
      <c r="AD105" s="620"/>
      <c r="AE105" s="619"/>
      <c r="AF105" s="1"/>
      <c r="AG105" s="1"/>
      <c r="AH105" s="1"/>
      <c r="AI105" s="1"/>
      <c r="AJ105" s="1"/>
      <c r="AK105" s="1"/>
      <c r="AL105" s="1"/>
      <c r="AM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2:51" ht="13.5" customHeight="1" outlineLevel="1">
      <c r="B106" s="618"/>
      <c r="C106" s="617"/>
      <c r="D106" s="616"/>
      <c r="E106" s="616"/>
      <c r="F106" s="615"/>
      <c r="G106" s="615"/>
      <c r="H106" s="615"/>
      <c r="I106" s="615"/>
      <c r="J106" s="615"/>
      <c r="K106" s="613"/>
      <c r="L106" s="612"/>
      <c r="M106" s="612"/>
      <c r="N106" s="612"/>
      <c r="O106" s="612"/>
      <c r="P106" s="612"/>
      <c r="Q106" s="612"/>
      <c r="R106" s="612"/>
      <c r="S106" s="612"/>
      <c r="T106" s="612"/>
      <c r="U106" s="612"/>
      <c r="V106" s="612"/>
      <c r="W106" s="612"/>
      <c r="X106" s="612"/>
      <c r="Y106" s="612"/>
      <c r="Z106" s="612"/>
      <c r="AA106" s="612"/>
      <c r="AB106" s="612"/>
      <c r="AC106" s="612"/>
      <c r="AD106" s="612"/>
      <c r="AE106" s="611"/>
      <c r="AF106" s="1"/>
      <c r="AG106" s="1"/>
      <c r="AH106" s="1"/>
      <c r="AI106" s="1"/>
      <c r="AJ106" s="1"/>
      <c r="AK106" s="1"/>
      <c r="AL106" s="1"/>
      <c r="AM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2:51" ht="13.5" customHeight="1" outlineLevel="1">
      <c r="B107" s="618"/>
      <c r="C107" s="617"/>
      <c r="D107" s="616"/>
      <c r="E107" s="616"/>
      <c r="F107" s="615"/>
      <c r="G107" s="615"/>
      <c r="H107" s="615"/>
      <c r="I107" s="615"/>
      <c r="J107" s="615"/>
      <c r="K107" s="613"/>
      <c r="L107" s="612"/>
      <c r="M107" s="612"/>
      <c r="N107" s="612"/>
      <c r="O107" s="612"/>
      <c r="P107" s="612"/>
      <c r="Q107" s="612"/>
      <c r="R107" s="612"/>
      <c r="S107" s="612"/>
      <c r="T107" s="612"/>
      <c r="U107" s="612"/>
      <c r="V107" s="612"/>
      <c r="W107" s="612"/>
      <c r="X107" s="612"/>
      <c r="Y107" s="612"/>
      <c r="Z107" s="612"/>
      <c r="AA107" s="612"/>
      <c r="AB107" s="612"/>
      <c r="AC107" s="612"/>
      <c r="AD107" s="612"/>
      <c r="AE107" s="611"/>
      <c r="AF107" s="1"/>
      <c r="AG107" s="1"/>
      <c r="AH107" s="1"/>
      <c r="AI107" s="1"/>
      <c r="AJ107" s="1"/>
      <c r="AK107" s="1"/>
      <c r="AL107" s="1"/>
      <c r="AM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2:51" ht="13.5" customHeight="1" outlineLevel="1">
      <c r="B108" s="618"/>
      <c r="C108" s="617"/>
      <c r="D108" s="616"/>
      <c r="E108" s="616"/>
      <c r="F108" s="615"/>
      <c r="G108" s="614"/>
      <c r="H108" s="615"/>
      <c r="I108" s="615"/>
      <c r="J108" s="614"/>
      <c r="K108" s="613"/>
      <c r="L108" s="612"/>
      <c r="M108" s="612"/>
      <c r="N108" s="612"/>
      <c r="O108" s="612"/>
      <c r="P108" s="612"/>
      <c r="Q108" s="612"/>
      <c r="R108" s="612"/>
      <c r="S108" s="612"/>
      <c r="T108" s="612"/>
      <c r="U108" s="612"/>
      <c r="V108" s="612"/>
      <c r="W108" s="612"/>
      <c r="X108" s="612"/>
      <c r="Y108" s="612"/>
      <c r="Z108" s="612"/>
      <c r="AA108" s="612"/>
      <c r="AB108" s="612"/>
      <c r="AC108" s="612"/>
      <c r="AD108" s="612"/>
      <c r="AE108" s="611"/>
      <c r="AF108" s="1"/>
      <c r="AG108" s="1"/>
      <c r="AH108" s="1"/>
      <c r="AI108" s="1"/>
      <c r="AJ108" s="1"/>
      <c r="AK108" s="1"/>
      <c r="AL108" s="1"/>
      <c r="AM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2:51" ht="13.5" customHeight="1" outlineLevel="1">
      <c r="B109" s="634"/>
      <c r="C109" s="633"/>
      <c r="D109" s="632"/>
      <c r="E109" s="632"/>
      <c r="F109" s="631"/>
      <c r="G109" s="630"/>
      <c r="H109" s="631"/>
      <c r="I109" s="631"/>
      <c r="J109" s="630"/>
      <c r="K109" s="629"/>
      <c r="L109" s="628"/>
      <c r="M109" s="628"/>
      <c r="N109" s="628"/>
      <c r="O109" s="628"/>
      <c r="P109" s="628"/>
      <c r="Q109" s="628"/>
      <c r="R109" s="628"/>
      <c r="S109" s="628"/>
      <c r="T109" s="628"/>
      <c r="U109" s="628"/>
      <c r="V109" s="628"/>
      <c r="W109" s="628"/>
      <c r="X109" s="628"/>
      <c r="Y109" s="628"/>
      <c r="Z109" s="628"/>
      <c r="AA109" s="628"/>
      <c r="AB109" s="628"/>
      <c r="AC109" s="628"/>
      <c r="AD109" s="628"/>
      <c r="AE109" s="627"/>
      <c r="AF109" s="1"/>
      <c r="AG109" s="1"/>
      <c r="AH109" s="1"/>
      <c r="AI109" s="1"/>
      <c r="AJ109" s="1"/>
      <c r="AK109" s="1"/>
      <c r="AL109" s="1"/>
      <c r="AM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2:51" ht="13.5" customHeight="1" outlineLevel="1">
      <c r="B110" s="626" t="s">
        <v>254</v>
      </c>
      <c r="C110" s="625"/>
      <c r="D110" s="624"/>
      <c r="E110" s="624"/>
      <c r="F110" s="623"/>
      <c r="G110" s="622"/>
      <c r="H110" s="623"/>
      <c r="I110" s="623"/>
      <c r="J110" s="622"/>
      <c r="K110" s="621"/>
      <c r="L110" s="620"/>
      <c r="M110" s="620"/>
      <c r="N110" s="620"/>
      <c r="O110" s="620"/>
      <c r="P110" s="620"/>
      <c r="Q110" s="620"/>
      <c r="R110" s="620"/>
      <c r="S110" s="620"/>
      <c r="T110" s="620"/>
      <c r="U110" s="620"/>
      <c r="V110" s="620"/>
      <c r="W110" s="620"/>
      <c r="X110" s="620"/>
      <c r="Y110" s="620"/>
      <c r="Z110" s="620"/>
      <c r="AA110" s="620"/>
      <c r="AB110" s="620"/>
      <c r="AC110" s="620"/>
      <c r="AD110" s="620"/>
      <c r="AE110" s="619"/>
      <c r="AF110" s="1"/>
      <c r="AG110" s="1"/>
      <c r="AH110" s="1"/>
      <c r="AI110" s="1"/>
      <c r="AJ110" s="1"/>
      <c r="AK110" s="1"/>
      <c r="AL110" s="1"/>
      <c r="AM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2:51" ht="13.5" customHeight="1" outlineLevel="1">
      <c r="B111" s="618"/>
      <c r="C111" s="617"/>
      <c r="D111" s="616"/>
      <c r="E111" s="616"/>
      <c r="F111" s="615"/>
      <c r="G111" s="615"/>
      <c r="H111" s="615"/>
      <c r="I111" s="615"/>
      <c r="J111" s="615"/>
      <c r="K111" s="613"/>
      <c r="L111" s="612"/>
      <c r="M111" s="612"/>
      <c r="N111" s="612"/>
      <c r="O111" s="612"/>
      <c r="P111" s="612"/>
      <c r="Q111" s="612"/>
      <c r="R111" s="612"/>
      <c r="S111" s="612"/>
      <c r="T111" s="612"/>
      <c r="U111" s="612"/>
      <c r="V111" s="612"/>
      <c r="W111" s="612"/>
      <c r="X111" s="612"/>
      <c r="Y111" s="612"/>
      <c r="Z111" s="612"/>
      <c r="AA111" s="612"/>
      <c r="AB111" s="612"/>
      <c r="AC111" s="612"/>
      <c r="AD111" s="612"/>
      <c r="AE111" s="611"/>
      <c r="AF111" s="1"/>
      <c r="AG111" s="1"/>
      <c r="AH111" s="1"/>
      <c r="AI111" s="1"/>
      <c r="AJ111" s="1"/>
      <c r="AK111" s="1"/>
      <c r="AL111" s="1"/>
      <c r="AM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2:51" ht="13.5" customHeight="1" outlineLevel="1">
      <c r="B112" s="618"/>
      <c r="C112" s="617"/>
      <c r="D112" s="616"/>
      <c r="E112" s="616"/>
      <c r="F112" s="615"/>
      <c r="G112" s="615"/>
      <c r="H112" s="615"/>
      <c r="I112" s="615"/>
      <c r="J112" s="615"/>
      <c r="K112" s="613"/>
      <c r="L112" s="612"/>
      <c r="M112" s="612"/>
      <c r="N112" s="612"/>
      <c r="O112" s="612"/>
      <c r="P112" s="612"/>
      <c r="Q112" s="612"/>
      <c r="R112" s="612"/>
      <c r="S112" s="612"/>
      <c r="T112" s="612"/>
      <c r="U112" s="612"/>
      <c r="V112" s="612"/>
      <c r="W112" s="612"/>
      <c r="X112" s="612"/>
      <c r="Y112" s="612"/>
      <c r="Z112" s="612"/>
      <c r="AA112" s="612"/>
      <c r="AB112" s="612"/>
      <c r="AC112" s="612"/>
      <c r="AD112" s="612"/>
      <c r="AE112" s="611"/>
      <c r="AF112" s="1"/>
      <c r="AG112" s="1"/>
      <c r="AH112" s="1"/>
      <c r="AI112" s="1"/>
      <c r="AJ112" s="1"/>
      <c r="AK112" s="1"/>
      <c r="AL112" s="1"/>
      <c r="AM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2:51" ht="13.5" customHeight="1" outlineLevel="1">
      <c r="B113" s="618"/>
      <c r="C113" s="617"/>
      <c r="D113" s="616"/>
      <c r="E113" s="616"/>
      <c r="F113" s="615"/>
      <c r="G113" s="614"/>
      <c r="H113" s="615"/>
      <c r="I113" s="615"/>
      <c r="J113" s="614"/>
      <c r="K113" s="613"/>
      <c r="L113" s="612"/>
      <c r="M113" s="612"/>
      <c r="N113" s="612"/>
      <c r="O113" s="612"/>
      <c r="P113" s="612"/>
      <c r="Q113" s="612"/>
      <c r="R113" s="612"/>
      <c r="S113" s="612"/>
      <c r="T113" s="612"/>
      <c r="U113" s="612"/>
      <c r="V113" s="612"/>
      <c r="W113" s="612"/>
      <c r="X113" s="612"/>
      <c r="Y113" s="612"/>
      <c r="Z113" s="612"/>
      <c r="AA113" s="612"/>
      <c r="AB113" s="612"/>
      <c r="AC113" s="612"/>
      <c r="AD113" s="612"/>
      <c r="AE113" s="611"/>
      <c r="AF113" s="1"/>
      <c r="AG113" s="1"/>
      <c r="AH113" s="1"/>
      <c r="AI113" s="1"/>
      <c r="AJ113" s="1"/>
      <c r="AK113" s="1"/>
      <c r="AL113" s="1"/>
      <c r="AM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2:51" ht="13.5" customHeight="1" outlineLevel="1">
      <c r="B114" s="634"/>
      <c r="C114" s="633"/>
      <c r="D114" s="632"/>
      <c r="E114" s="632"/>
      <c r="F114" s="631"/>
      <c r="G114" s="630"/>
      <c r="H114" s="631"/>
      <c r="I114" s="631"/>
      <c r="J114" s="630"/>
      <c r="K114" s="629"/>
      <c r="L114" s="628"/>
      <c r="M114" s="628"/>
      <c r="N114" s="628"/>
      <c r="O114" s="628"/>
      <c r="P114" s="628"/>
      <c r="Q114" s="628"/>
      <c r="R114" s="628"/>
      <c r="S114" s="628"/>
      <c r="T114" s="628"/>
      <c r="U114" s="628"/>
      <c r="V114" s="628"/>
      <c r="W114" s="628"/>
      <c r="X114" s="628"/>
      <c r="Y114" s="628"/>
      <c r="Z114" s="628"/>
      <c r="AA114" s="628"/>
      <c r="AB114" s="628"/>
      <c r="AC114" s="628"/>
      <c r="AD114" s="628"/>
      <c r="AE114" s="627"/>
      <c r="AF114" s="1"/>
      <c r="AG114" s="1"/>
      <c r="AH114" s="1"/>
      <c r="AI114" s="1"/>
      <c r="AJ114" s="1"/>
      <c r="AK114" s="1"/>
      <c r="AL114" s="1"/>
      <c r="AM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2:51" ht="13.5" customHeight="1" outlineLevel="1">
      <c r="B115" s="626" t="s">
        <v>242</v>
      </c>
      <c r="C115" s="625"/>
      <c r="D115" s="624"/>
      <c r="E115" s="624"/>
      <c r="F115" s="623"/>
      <c r="G115" s="622"/>
      <c r="H115" s="623"/>
      <c r="I115" s="623"/>
      <c r="J115" s="622"/>
      <c r="K115" s="621"/>
      <c r="L115" s="620"/>
      <c r="M115" s="620"/>
      <c r="N115" s="620"/>
      <c r="O115" s="620"/>
      <c r="P115" s="620"/>
      <c r="Q115" s="620"/>
      <c r="R115" s="620"/>
      <c r="S115" s="620"/>
      <c r="T115" s="620"/>
      <c r="U115" s="620"/>
      <c r="V115" s="620"/>
      <c r="W115" s="620"/>
      <c r="X115" s="620"/>
      <c r="Y115" s="620"/>
      <c r="Z115" s="620"/>
      <c r="AA115" s="620"/>
      <c r="AB115" s="620"/>
      <c r="AC115" s="620"/>
      <c r="AD115" s="620"/>
      <c r="AE115" s="619"/>
      <c r="AF115" s="1"/>
      <c r="AG115" s="1"/>
      <c r="AH115" s="1"/>
      <c r="AI115" s="1"/>
      <c r="AJ115" s="1"/>
      <c r="AK115" s="1"/>
      <c r="AL115" s="1"/>
      <c r="AM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2:51" ht="13.5" customHeight="1" outlineLevel="1">
      <c r="B116" s="618"/>
      <c r="C116" s="617"/>
      <c r="D116" s="616"/>
      <c r="E116" s="616"/>
      <c r="F116" s="615"/>
      <c r="G116" s="615"/>
      <c r="H116" s="615"/>
      <c r="I116" s="615"/>
      <c r="J116" s="615"/>
      <c r="K116" s="613"/>
      <c r="L116" s="612"/>
      <c r="M116" s="612"/>
      <c r="N116" s="612"/>
      <c r="O116" s="612"/>
      <c r="P116" s="612"/>
      <c r="Q116" s="612"/>
      <c r="R116" s="612"/>
      <c r="S116" s="612"/>
      <c r="T116" s="612"/>
      <c r="U116" s="612"/>
      <c r="V116" s="612"/>
      <c r="W116" s="612"/>
      <c r="X116" s="612"/>
      <c r="Y116" s="612"/>
      <c r="Z116" s="612"/>
      <c r="AA116" s="612"/>
      <c r="AB116" s="612"/>
      <c r="AC116" s="612"/>
      <c r="AD116" s="612"/>
      <c r="AE116" s="611"/>
      <c r="AF116" s="1"/>
      <c r="AG116" s="1"/>
      <c r="AH116" s="1"/>
      <c r="AI116" s="1"/>
      <c r="AJ116" s="1"/>
      <c r="AK116" s="1"/>
      <c r="AL116" s="1"/>
      <c r="AM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2:51" ht="13.5" customHeight="1" outlineLevel="1">
      <c r="B117" s="618" t="s">
        <v>221</v>
      </c>
      <c r="C117" s="617"/>
      <c r="D117" s="616"/>
      <c r="E117" s="616"/>
      <c r="F117" s="615"/>
      <c r="G117" s="615"/>
      <c r="H117" s="615"/>
      <c r="I117" s="615"/>
      <c r="J117" s="615"/>
      <c r="K117" s="613"/>
      <c r="L117" s="612"/>
      <c r="M117" s="612"/>
      <c r="N117" s="612"/>
      <c r="O117" s="612"/>
      <c r="P117" s="612"/>
      <c r="Q117" s="612"/>
      <c r="R117" s="612"/>
      <c r="S117" s="612"/>
      <c r="T117" s="612"/>
      <c r="U117" s="612"/>
      <c r="V117" s="612"/>
      <c r="W117" s="612"/>
      <c r="X117" s="612"/>
      <c r="Y117" s="612"/>
      <c r="Z117" s="612"/>
      <c r="AA117" s="612"/>
      <c r="AB117" s="612"/>
      <c r="AC117" s="612"/>
      <c r="AD117" s="612"/>
      <c r="AE117" s="611"/>
      <c r="AF117" s="1"/>
      <c r="AG117" s="1"/>
      <c r="AH117" s="1"/>
      <c r="AI117" s="1"/>
      <c r="AJ117" s="1"/>
      <c r="AK117" s="1"/>
      <c r="AL117" s="1"/>
      <c r="AM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2:51" ht="13.5" customHeight="1" outlineLevel="1">
      <c r="B118" s="618"/>
      <c r="C118" s="617"/>
      <c r="D118" s="616"/>
      <c r="E118" s="616"/>
      <c r="F118" s="615"/>
      <c r="G118" s="614"/>
      <c r="H118" s="615"/>
      <c r="I118" s="615"/>
      <c r="J118" s="614"/>
      <c r="K118" s="613"/>
      <c r="L118" s="612"/>
      <c r="M118" s="612"/>
      <c r="N118" s="612"/>
      <c r="O118" s="612"/>
      <c r="P118" s="612"/>
      <c r="Q118" s="612"/>
      <c r="R118" s="612"/>
      <c r="S118" s="612"/>
      <c r="T118" s="612"/>
      <c r="U118" s="612"/>
      <c r="V118" s="612"/>
      <c r="W118" s="612"/>
      <c r="X118" s="612"/>
      <c r="Y118" s="612"/>
      <c r="Z118" s="612"/>
      <c r="AA118" s="612"/>
      <c r="AB118" s="612"/>
      <c r="AC118" s="612"/>
      <c r="AD118" s="612"/>
      <c r="AE118" s="611"/>
      <c r="AF118" s="1"/>
      <c r="AG118" s="1"/>
      <c r="AH118" s="1"/>
      <c r="AI118" s="1"/>
      <c r="AJ118" s="1"/>
      <c r="AK118" s="1"/>
      <c r="AL118" s="1"/>
      <c r="AM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2:51" ht="13.5" customHeight="1" outlineLevel="1">
      <c r="B119" s="634"/>
      <c r="C119" s="633"/>
      <c r="D119" s="632"/>
      <c r="E119" s="632"/>
      <c r="F119" s="631"/>
      <c r="G119" s="630"/>
      <c r="H119" s="631"/>
      <c r="I119" s="631"/>
      <c r="J119" s="630"/>
      <c r="K119" s="629"/>
      <c r="L119" s="628"/>
      <c r="M119" s="628"/>
      <c r="N119" s="628"/>
      <c r="O119" s="628"/>
      <c r="P119" s="628"/>
      <c r="Q119" s="628"/>
      <c r="R119" s="628"/>
      <c r="S119" s="628"/>
      <c r="T119" s="628"/>
      <c r="U119" s="628"/>
      <c r="V119" s="628"/>
      <c r="W119" s="628"/>
      <c r="X119" s="628"/>
      <c r="Y119" s="628"/>
      <c r="Z119" s="628"/>
      <c r="AA119" s="628"/>
      <c r="AB119" s="628"/>
      <c r="AC119" s="628"/>
      <c r="AD119" s="628"/>
      <c r="AE119" s="627"/>
      <c r="AF119" s="1"/>
      <c r="AG119" s="1"/>
      <c r="AH119" s="1"/>
      <c r="AI119" s="1"/>
      <c r="AJ119" s="1"/>
      <c r="AK119" s="1"/>
      <c r="AL119" s="1"/>
      <c r="AM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2:51" ht="13.5" customHeight="1" outlineLevel="1">
      <c r="B120" s="626" t="s">
        <v>241</v>
      </c>
      <c r="C120" s="625"/>
      <c r="D120" s="624"/>
      <c r="E120" s="624"/>
      <c r="F120" s="623"/>
      <c r="G120" s="622"/>
      <c r="H120" s="623"/>
      <c r="I120" s="623"/>
      <c r="J120" s="622"/>
      <c r="K120" s="621"/>
      <c r="L120" s="620"/>
      <c r="M120" s="620"/>
      <c r="N120" s="620"/>
      <c r="O120" s="620"/>
      <c r="P120" s="620"/>
      <c r="Q120" s="620"/>
      <c r="R120" s="620"/>
      <c r="S120" s="620"/>
      <c r="T120" s="620"/>
      <c r="U120" s="620"/>
      <c r="V120" s="620"/>
      <c r="W120" s="620"/>
      <c r="X120" s="620"/>
      <c r="Y120" s="620"/>
      <c r="Z120" s="620"/>
      <c r="AA120" s="620"/>
      <c r="AB120" s="620"/>
      <c r="AC120" s="620"/>
      <c r="AD120" s="620"/>
      <c r="AE120" s="619"/>
      <c r="AF120" s="1"/>
      <c r="AG120" s="1"/>
      <c r="AH120" s="1"/>
      <c r="AI120" s="1"/>
      <c r="AJ120" s="1"/>
      <c r="AK120" s="1"/>
      <c r="AL120" s="1"/>
      <c r="AM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2:51" ht="13.5" customHeight="1" outlineLevel="1">
      <c r="B121" s="618"/>
      <c r="C121" s="617"/>
      <c r="D121" s="616"/>
      <c r="E121" s="616"/>
      <c r="F121" s="615"/>
      <c r="G121" s="615"/>
      <c r="H121" s="615"/>
      <c r="I121" s="615"/>
      <c r="J121" s="615"/>
      <c r="K121" s="613"/>
      <c r="L121" s="612"/>
      <c r="M121" s="612"/>
      <c r="N121" s="612"/>
      <c r="O121" s="612"/>
      <c r="P121" s="612"/>
      <c r="Q121" s="612"/>
      <c r="R121" s="612"/>
      <c r="S121" s="612"/>
      <c r="T121" s="612"/>
      <c r="U121" s="612"/>
      <c r="V121" s="612"/>
      <c r="W121" s="612"/>
      <c r="X121" s="612"/>
      <c r="Y121" s="612"/>
      <c r="Z121" s="612"/>
      <c r="AA121" s="612"/>
      <c r="AB121" s="612"/>
      <c r="AC121" s="612"/>
      <c r="AD121" s="612"/>
      <c r="AE121" s="611"/>
      <c r="AF121" s="1"/>
      <c r="AG121" s="1"/>
      <c r="AH121" s="1"/>
      <c r="AI121" s="1"/>
      <c r="AJ121" s="1"/>
      <c r="AK121" s="1"/>
      <c r="AL121" s="1"/>
      <c r="AM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2:51" ht="13.5" customHeight="1" outlineLevel="1">
      <c r="B122" s="618"/>
      <c r="C122" s="617"/>
      <c r="D122" s="616"/>
      <c r="E122" s="616"/>
      <c r="F122" s="615"/>
      <c r="G122" s="615"/>
      <c r="H122" s="615"/>
      <c r="I122" s="615"/>
      <c r="J122" s="615"/>
      <c r="K122" s="613"/>
      <c r="L122" s="612"/>
      <c r="M122" s="612"/>
      <c r="N122" s="612"/>
      <c r="O122" s="612"/>
      <c r="P122" s="612"/>
      <c r="Q122" s="612"/>
      <c r="R122" s="612"/>
      <c r="S122" s="612"/>
      <c r="T122" s="612"/>
      <c r="U122" s="612"/>
      <c r="V122" s="612"/>
      <c r="W122" s="612"/>
      <c r="X122" s="612"/>
      <c r="Y122" s="612"/>
      <c r="Z122" s="612"/>
      <c r="AA122" s="612"/>
      <c r="AB122" s="612"/>
      <c r="AC122" s="612"/>
      <c r="AD122" s="612"/>
      <c r="AE122" s="611"/>
      <c r="AF122" s="1"/>
      <c r="AG122" s="1"/>
      <c r="AH122" s="1"/>
      <c r="AI122" s="1"/>
      <c r="AJ122" s="1"/>
      <c r="AK122" s="1"/>
      <c r="AL122" s="1"/>
      <c r="AM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2:51" ht="13.5" customHeight="1" outlineLevel="1">
      <c r="B123" s="618"/>
      <c r="C123" s="617"/>
      <c r="D123" s="616"/>
      <c r="E123" s="616"/>
      <c r="F123" s="615"/>
      <c r="G123" s="614"/>
      <c r="H123" s="615"/>
      <c r="I123" s="615"/>
      <c r="J123" s="614"/>
      <c r="K123" s="613"/>
      <c r="L123" s="612"/>
      <c r="M123" s="612"/>
      <c r="N123" s="612"/>
      <c r="O123" s="612"/>
      <c r="P123" s="612"/>
      <c r="Q123" s="612"/>
      <c r="R123" s="612"/>
      <c r="S123" s="612"/>
      <c r="T123" s="612"/>
      <c r="U123" s="612"/>
      <c r="V123" s="612"/>
      <c r="W123" s="612"/>
      <c r="X123" s="612"/>
      <c r="Y123" s="612"/>
      <c r="Z123" s="612"/>
      <c r="AA123" s="612"/>
      <c r="AB123" s="612"/>
      <c r="AC123" s="612"/>
      <c r="AD123" s="612"/>
      <c r="AE123" s="611"/>
      <c r="AF123" s="1"/>
      <c r="AG123" s="1"/>
      <c r="AH123" s="1"/>
      <c r="AI123" s="1"/>
      <c r="AJ123" s="1"/>
      <c r="AK123" s="1"/>
      <c r="AL123" s="1"/>
      <c r="AM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2:51" ht="13.5" customHeight="1" outlineLevel="1">
      <c r="B124" s="634" t="s">
        <v>219</v>
      </c>
      <c r="C124" s="633"/>
      <c r="D124" s="632"/>
      <c r="E124" s="632"/>
      <c r="F124" s="631"/>
      <c r="G124" s="630"/>
      <c r="H124" s="631"/>
      <c r="I124" s="631"/>
      <c r="J124" s="630"/>
      <c r="K124" s="629"/>
      <c r="L124" s="628"/>
      <c r="M124" s="628"/>
      <c r="N124" s="628"/>
      <c r="O124" s="628"/>
      <c r="P124" s="628"/>
      <c r="Q124" s="628"/>
      <c r="R124" s="628"/>
      <c r="S124" s="628"/>
      <c r="T124" s="628"/>
      <c r="U124" s="628"/>
      <c r="V124" s="628"/>
      <c r="W124" s="628"/>
      <c r="X124" s="628"/>
      <c r="Y124" s="628"/>
      <c r="Z124" s="628"/>
      <c r="AA124" s="628"/>
      <c r="AB124" s="628"/>
      <c r="AC124" s="628"/>
      <c r="AD124" s="628"/>
      <c r="AE124" s="627"/>
      <c r="AF124" s="1"/>
      <c r="AG124" s="1"/>
      <c r="AH124" s="1"/>
      <c r="AI124" s="1"/>
      <c r="AJ124" s="1"/>
      <c r="AK124" s="1"/>
      <c r="AL124" s="1"/>
      <c r="AM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2:51" ht="13.5" customHeight="1" outlineLevel="1">
      <c r="B125" s="626" t="s">
        <v>228</v>
      </c>
      <c r="C125" s="625"/>
      <c r="D125" s="624"/>
      <c r="E125" s="624"/>
      <c r="F125" s="623"/>
      <c r="G125" s="622"/>
      <c r="H125" s="623"/>
      <c r="I125" s="623"/>
      <c r="J125" s="622"/>
      <c r="K125" s="621"/>
      <c r="L125" s="620"/>
      <c r="M125" s="620"/>
      <c r="N125" s="620"/>
      <c r="O125" s="620"/>
      <c r="P125" s="620"/>
      <c r="Q125" s="620"/>
      <c r="R125" s="620"/>
      <c r="S125" s="620"/>
      <c r="T125" s="620"/>
      <c r="U125" s="620"/>
      <c r="V125" s="620"/>
      <c r="W125" s="620"/>
      <c r="X125" s="620"/>
      <c r="Y125" s="620"/>
      <c r="Z125" s="620"/>
      <c r="AA125" s="620"/>
      <c r="AB125" s="620"/>
      <c r="AC125" s="620"/>
      <c r="AD125" s="620"/>
      <c r="AE125" s="619"/>
      <c r="AF125" s="1"/>
      <c r="AG125" s="1"/>
      <c r="AH125" s="1"/>
      <c r="AI125" s="1"/>
      <c r="AJ125" s="1"/>
      <c r="AK125" s="1"/>
      <c r="AL125" s="1"/>
      <c r="AM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2:51" ht="13.5" customHeight="1" outlineLevel="1">
      <c r="B126" s="618"/>
      <c r="C126" s="617"/>
      <c r="D126" s="616"/>
      <c r="E126" s="616"/>
      <c r="F126" s="615"/>
      <c r="G126" s="615"/>
      <c r="H126" s="615"/>
      <c r="I126" s="615"/>
      <c r="J126" s="615"/>
      <c r="K126" s="613"/>
      <c r="L126" s="612"/>
      <c r="M126" s="612"/>
      <c r="N126" s="612"/>
      <c r="O126" s="612"/>
      <c r="P126" s="612"/>
      <c r="Q126" s="612"/>
      <c r="R126" s="612"/>
      <c r="S126" s="612"/>
      <c r="T126" s="612"/>
      <c r="U126" s="612"/>
      <c r="V126" s="612"/>
      <c r="W126" s="612"/>
      <c r="X126" s="612"/>
      <c r="Y126" s="612"/>
      <c r="Z126" s="612"/>
      <c r="AA126" s="612"/>
      <c r="AB126" s="612"/>
      <c r="AC126" s="612"/>
      <c r="AD126" s="612"/>
      <c r="AE126" s="611"/>
      <c r="AF126" s="1"/>
      <c r="AG126" s="1"/>
      <c r="AH126" s="1"/>
      <c r="AI126" s="1"/>
      <c r="AJ126" s="1"/>
      <c r="AK126" s="1"/>
      <c r="AL126" s="1"/>
      <c r="AM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2:51" ht="13.5" customHeight="1" outlineLevel="1">
      <c r="B127" s="618"/>
      <c r="C127" s="617"/>
      <c r="D127" s="616"/>
      <c r="E127" s="616"/>
      <c r="F127" s="615"/>
      <c r="G127" s="615"/>
      <c r="H127" s="615"/>
      <c r="I127" s="615"/>
      <c r="J127" s="615"/>
      <c r="K127" s="613"/>
      <c r="L127" s="612"/>
      <c r="M127" s="612"/>
      <c r="N127" s="612"/>
      <c r="O127" s="612"/>
      <c r="P127" s="612"/>
      <c r="Q127" s="612"/>
      <c r="R127" s="612"/>
      <c r="S127" s="612"/>
      <c r="T127" s="612"/>
      <c r="U127" s="612"/>
      <c r="V127" s="612"/>
      <c r="W127" s="612"/>
      <c r="X127" s="612"/>
      <c r="Y127" s="612"/>
      <c r="Z127" s="612"/>
      <c r="AA127" s="612"/>
      <c r="AB127" s="612"/>
      <c r="AC127" s="612"/>
      <c r="AD127" s="612"/>
      <c r="AE127" s="611"/>
      <c r="AF127" s="1"/>
      <c r="AG127" s="1"/>
      <c r="AH127" s="1"/>
      <c r="AI127" s="1"/>
      <c r="AJ127" s="1"/>
      <c r="AK127" s="1"/>
      <c r="AL127" s="1"/>
      <c r="AM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2:51" ht="13.5" customHeight="1" outlineLevel="1">
      <c r="B128" s="618" t="s">
        <v>239</v>
      </c>
      <c r="C128" s="617"/>
      <c r="D128" s="616"/>
      <c r="E128" s="616"/>
      <c r="F128" s="615"/>
      <c r="G128" s="614"/>
      <c r="H128" s="615"/>
      <c r="I128" s="615"/>
      <c r="J128" s="614"/>
      <c r="K128" s="613"/>
      <c r="L128" s="612"/>
      <c r="M128" s="612"/>
      <c r="N128" s="612"/>
      <c r="O128" s="612"/>
      <c r="P128" s="612"/>
      <c r="Q128" s="612"/>
      <c r="R128" s="612"/>
      <c r="S128" s="612"/>
      <c r="T128" s="612"/>
      <c r="U128" s="612"/>
      <c r="V128" s="612"/>
      <c r="W128" s="612"/>
      <c r="X128" s="612"/>
      <c r="Y128" s="612"/>
      <c r="Z128" s="612"/>
      <c r="AA128" s="612"/>
      <c r="AB128" s="612"/>
      <c r="AC128" s="612"/>
      <c r="AD128" s="612"/>
      <c r="AE128" s="611"/>
      <c r="AF128" s="1"/>
      <c r="AG128" s="1"/>
      <c r="AH128" s="1"/>
      <c r="AI128" s="1"/>
      <c r="AJ128" s="1"/>
      <c r="AK128" s="1"/>
      <c r="AL128" s="1"/>
      <c r="AM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2:51" ht="13.5" customHeight="1" outlineLevel="1">
      <c r="B129" s="634"/>
      <c r="C129" s="633"/>
      <c r="D129" s="632"/>
      <c r="E129" s="632"/>
      <c r="F129" s="631"/>
      <c r="G129" s="630"/>
      <c r="H129" s="631"/>
      <c r="I129" s="631"/>
      <c r="J129" s="630"/>
      <c r="K129" s="629"/>
      <c r="L129" s="628"/>
      <c r="M129" s="628"/>
      <c r="N129" s="628"/>
      <c r="O129" s="628"/>
      <c r="P129" s="628"/>
      <c r="Q129" s="628"/>
      <c r="R129" s="628"/>
      <c r="S129" s="628"/>
      <c r="T129" s="628"/>
      <c r="U129" s="628"/>
      <c r="V129" s="628"/>
      <c r="W129" s="628"/>
      <c r="X129" s="628"/>
      <c r="Y129" s="628"/>
      <c r="Z129" s="628"/>
      <c r="AA129" s="628"/>
      <c r="AB129" s="628"/>
      <c r="AC129" s="628"/>
      <c r="AD129" s="628"/>
      <c r="AE129" s="627"/>
      <c r="AF129" s="1"/>
      <c r="AG129" s="1"/>
      <c r="AH129" s="1"/>
      <c r="AI129" s="1"/>
      <c r="AJ129" s="1"/>
      <c r="AK129" s="1"/>
      <c r="AL129" s="1"/>
      <c r="AM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2:51" ht="13.5" customHeight="1" outlineLevel="1">
      <c r="B130" s="626" t="s">
        <v>219</v>
      </c>
      <c r="C130" s="625"/>
      <c r="D130" s="624"/>
      <c r="E130" s="624"/>
      <c r="F130" s="623"/>
      <c r="G130" s="622"/>
      <c r="H130" s="623"/>
      <c r="I130" s="623"/>
      <c r="J130" s="622"/>
      <c r="K130" s="621"/>
      <c r="L130" s="620"/>
      <c r="M130" s="620"/>
      <c r="N130" s="620"/>
      <c r="O130" s="620"/>
      <c r="P130" s="620"/>
      <c r="Q130" s="620"/>
      <c r="R130" s="620"/>
      <c r="S130" s="620"/>
      <c r="T130" s="620"/>
      <c r="U130" s="620"/>
      <c r="V130" s="620"/>
      <c r="W130" s="620"/>
      <c r="X130" s="620"/>
      <c r="Y130" s="620"/>
      <c r="Z130" s="620"/>
      <c r="AA130" s="620"/>
      <c r="AB130" s="620"/>
      <c r="AC130" s="620"/>
      <c r="AD130" s="620"/>
      <c r="AE130" s="619"/>
      <c r="AF130" s="1"/>
      <c r="AG130" s="1"/>
      <c r="AH130" s="1"/>
      <c r="AI130" s="1"/>
      <c r="AJ130" s="1"/>
      <c r="AK130" s="1"/>
      <c r="AL130" s="1"/>
      <c r="AM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2:51" ht="13.5" customHeight="1" outlineLevel="1">
      <c r="B131" s="618"/>
      <c r="C131" s="617"/>
      <c r="D131" s="616"/>
      <c r="E131" s="616"/>
      <c r="F131" s="615"/>
      <c r="G131" s="615"/>
      <c r="H131" s="615"/>
      <c r="I131" s="615"/>
      <c r="J131" s="615"/>
      <c r="K131" s="613"/>
      <c r="L131" s="612"/>
      <c r="M131" s="612"/>
      <c r="N131" s="612"/>
      <c r="O131" s="612"/>
      <c r="P131" s="612"/>
      <c r="Q131" s="612"/>
      <c r="R131" s="612"/>
      <c r="S131" s="612"/>
      <c r="T131" s="612"/>
      <c r="U131" s="612"/>
      <c r="V131" s="612"/>
      <c r="W131" s="612"/>
      <c r="X131" s="612"/>
      <c r="Y131" s="612"/>
      <c r="Z131" s="612"/>
      <c r="AA131" s="612"/>
      <c r="AB131" s="612"/>
      <c r="AC131" s="612"/>
      <c r="AD131" s="612"/>
      <c r="AE131" s="611"/>
      <c r="AF131" s="1"/>
      <c r="AG131" s="1"/>
      <c r="AH131" s="1"/>
      <c r="AI131" s="1"/>
      <c r="AJ131" s="1"/>
      <c r="AK131" s="1"/>
      <c r="AL131" s="1"/>
      <c r="AM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2:51" ht="13.5" customHeight="1" outlineLevel="1">
      <c r="B132" s="618" t="s">
        <v>455</v>
      </c>
      <c r="C132" s="617"/>
      <c r="D132" s="616"/>
      <c r="E132" s="616"/>
      <c r="F132" s="615"/>
      <c r="G132" s="615"/>
      <c r="H132" s="615"/>
      <c r="I132" s="615"/>
      <c r="J132" s="615"/>
      <c r="K132" s="613"/>
      <c r="L132" s="612"/>
      <c r="M132" s="612"/>
      <c r="N132" s="612"/>
      <c r="O132" s="612"/>
      <c r="P132" s="612"/>
      <c r="Q132" s="612"/>
      <c r="R132" s="612"/>
      <c r="S132" s="612"/>
      <c r="T132" s="612"/>
      <c r="U132" s="612"/>
      <c r="V132" s="612"/>
      <c r="W132" s="612"/>
      <c r="X132" s="612"/>
      <c r="Y132" s="612"/>
      <c r="Z132" s="612"/>
      <c r="AA132" s="612"/>
      <c r="AB132" s="612"/>
      <c r="AC132" s="612"/>
      <c r="AD132" s="612"/>
      <c r="AE132" s="611"/>
      <c r="AF132" s="1"/>
      <c r="AG132" s="1"/>
      <c r="AH132" s="1"/>
      <c r="AI132" s="1"/>
      <c r="AJ132" s="1"/>
      <c r="AK132" s="1"/>
      <c r="AL132" s="1"/>
      <c r="AM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2:51" ht="13.5" customHeight="1" outlineLevel="1">
      <c r="B133" s="618"/>
      <c r="C133" s="617"/>
      <c r="D133" s="616"/>
      <c r="E133" s="616"/>
      <c r="F133" s="615"/>
      <c r="G133" s="614"/>
      <c r="H133" s="615"/>
      <c r="I133" s="615"/>
      <c r="J133" s="614"/>
      <c r="K133" s="613"/>
      <c r="L133" s="612"/>
      <c r="M133" s="612"/>
      <c r="N133" s="612"/>
      <c r="O133" s="612"/>
      <c r="P133" s="612"/>
      <c r="Q133" s="612"/>
      <c r="R133" s="612"/>
      <c r="S133" s="612"/>
      <c r="T133" s="612"/>
      <c r="U133" s="612"/>
      <c r="V133" s="612"/>
      <c r="W133" s="612"/>
      <c r="X133" s="612"/>
      <c r="Y133" s="612"/>
      <c r="Z133" s="612"/>
      <c r="AA133" s="612"/>
      <c r="AB133" s="612"/>
      <c r="AC133" s="612"/>
      <c r="AD133" s="612"/>
      <c r="AE133" s="611"/>
      <c r="AF133" s="1"/>
      <c r="AG133" s="1"/>
      <c r="AH133" s="1"/>
      <c r="AI133" s="1"/>
      <c r="AJ133" s="1"/>
      <c r="AK133" s="1"/>
      <c r="AL133" s="1"/>
      <c r="AM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2:51" ht="13.5" customHeight="1" outlineLevel="1">
      <c r="B134" s="634" t="s">
        <v>457</v>
      </c>
      <c r="C134" s="633"/>
      <c r="D134" s="632"/>
      <c r="E134" s="632"/>
      <c r="F134" s="631"/>
      <c r="G134" s="630"/>
      <c r="H134" s="631"/>
      <c r="I134" s="631"/>
      <c r="J134" s="630"/>
      <c r="K134" s="629"/>
      <c r="L134" s="628"/>
      <c r="M134" s="628"/>
      <c r="N134" s="628"/>
      <c r="O134" s="628"/>
      <c r="P134" s="628"/>
      <c r="Q134" s="628"/>
      <c r="R134" s="628"/>
      <c r="S134" s="628"/>
      <c r="T134" s="628"/>
      <c r="U134" s="628"/>
      <c r="V134" s="628"/>
      <c r="W134" s="628"/>
      <c r="X134" s="628"/>
      <c r="Y134" s="628"/>
      <c r="Z134" s="628"/>
      <c r="AA134" s="628"/>
      <c r="AB134" s="628"/>
      <c r="AC134" s="628"/>
      <c r="AD134" s="628"/>
      <c r="AE134" s="627"/>
      <c r="AF134" s="1"/>
      <c r="AG134" s="1"/>
      <c r="AH134" s="1"/>
      <c r="AI134" s="1"/>
      <c r="AJ134" s="1"/>
      <c r="AK134" s="1"/>
      <c r="AL134" s="1"/>
      <c r="AM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2:51" ht="13.5" customHeight="1" outlineLevel="1">
      <c r="B135" s="626" t="s">
        <v>239</v>
      </c>
      <c r="C135" s="625"/>
      <c r="D135" s="624"/>
      <c r="E135" s="624"/>
      <c r="F135" s="623"/>
      <c r="G135" s="622"/>
      <c r="H135" s="623"/>
      <c r="I135" s="623"/>
      <c r="J135" s="622"/>
      <c r="K135" s="621"/>
      <c r="L135" s="620"/>
      <c r="M135" s="620"/>
      <c r="N135" s="620"/>
      <c r="O135" s="620"/>
      <c r="P135" s="620"/>
      <c r="Q135" s="620"/>
      <c r="R135" s="620"/>
      <c r="S135" s="620"/>
      <c r="T135" s="620"/>
      <c r="U135" s="620"/>
      <c r="V135" s="620"/>
      <c r="W135" s="620"/>
      <c r="X135" s="620"/>
      <c r="Y135" s="620"/>
      <c r="Z135" s="620"/>
      <c r="AA135" s="620"/>
      <c r="AB135" s="620"/>
      <c r="AC135" s="620"/>
      <c r="AD135" s="620"/>
      <c r="AE135" s="619"/>
      <c r="AF135" s="1"/>
      <c r="AG135" s="1"/>
      <c r="AH135" s="1"/>
      <c r="AI135" s="1"/>
      <c r="AJ135" s="1"/>
      <c r="AK135" s="1"/>
      <c r="AL135" s="1"/>
      <c r="AM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2:51" ht="13.5" customHeight="1" outlineLevel="1">
      <c r="B136" s="618"/>
      <c r="C136" s="617"/>
      <c r="D136" s="616"/>
      <c r="E136" s="616"/>
      <c r="F136" s="615"/>
      <c r="G136" s="615"/>
      <c r="H136" s="615"/>
      <c r="I136" s="615"/>
      <c r="J136" s="615"/>
      <c r="K136" s="613"/>
      <c r="L136" s="612"/>
      <c r="M136" s="612"/>
      <c r="N136" s="612"/>
      <c r="O136" s="612"/>
      <c r="P136" s="612"/>
      <c r="Q136" s="612"/>
      <c r="R136" s="612"/>
      <c r="S136" s="612"/>
      <c r="T136" s="612"/>
      <c r="U136" s="612"/>
      <c r="V136" s="612"/>
      <c r="W136" s="612"/>
      <c r="X136" s="612"/>
      <c r="Y136" s="612"/>
      <c r="Z136" s="612"/>
      <c r="AA136" s="612"/>
      <c r="AB136" s="612"/>
      <c r="AC136" s="612"/>
      <c r="AD136" s="612"/>
      <c r="AE136" s="611"/>
      <c r="AF136" s="1"/>
      <c r="AG136" s="1"/>
      <c r="AH136" s="1"/>
      <c r="AI136" s="1"/>
      <c r="AJ136" s="1"/>
      <c r="AK136" s="1"/>
      <c r="AL136" s="1"/>
      <c r="AM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2:51" ht="13.5" customHeight="1" outlineLevel="1">
      <c r="B137" s="618"/>
      <c r="C137" s="617"/>
      <c r="D137" s="616"/>
      <c r="E137" s="616"/>
      <c r="F137" s="615"/>
      <c r="G137" s="615"/>
      <c r="H137" s="615"/>
      <c r="I137" s="615"/>
      <c r="J137" s="615"/>
      <c r="K137" s="613"/>
      <c r="L137" s="612"/>
      <c r="M137" s="612"/>
      <c r="N137" s="612"/>
      <c r="O137" s="612"/>
      <c r="P137" s="612"/>
      <c r="Q137" s="612"/>
      <c r="R137" s="612"/>
      <c r="S137" s="612"/>
      <c r="T137" s="612"/>
      <c r="U137" s="612"/>
      <c r="V137" s="612"/>
      <c r="W137" s="612"/>
      <c r="X137" s="612"/>
      <c r="Y137" s="612"/>
      <c r="Z137" s="612"/>
      <c r="AA137" s="612"/>
      <c r="AB137" s="612"/>
      <c r="AC137" s="612"/>
      <c r="AD137" s="612"/>
      <c r="AE137" s="611"/>
      <c r="AF137" s="1"/>
      <c r="AG137" s="1"/>
      <c r="AH137" s="1"/>
      <c r="AI137" s="1"/>
      <c r="AJ137" s="1"/>
      <c r="AK137" s="1"/>
      <c r="AL137" s="1"/>
      <c r="AM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2:51" ht="13.5" customHeight="1" outlineLevel="1">
      <c r="B138" s="618"/>
      <c r="C138" s="617"/>
      <c r="D138" s="616"/>
      <c r="E138" s="616"/>
      <c r="F138" s="615"/>
      <c r="G138" s="614"/>
      <c r="H138" s="615"/>
      <c r="I138" s="615"/>
      <c r="J138" s="614"/>
      <c r="K138" s="613"/>
      <c r="L138" s="612"/>
      <c r="M138" s="612"/>
      <c r="N138" s="612"/>
      <c r="O138" s="612"/>
      <c r="P138" s="612"/>
      <c r="Q138" s="612"/>
      <c r="R138" s="612"/>
      <c r="S138" s="612"/>
      <c r="T138" s="612"/>
      <c r="U138" s="612"/>
      <c r="V138" s="612"/>
      <c r="W138" s="612"/>
      <c r="X138" s="612"/>
      <c r="Y138" s="612"/>
      <c r="Z138" s="612"/>
      <c r="AA138" s="612"/>
      <c r="AB138" s="612"/>
      <c r="AC138" s="612"/>
      <c r="AD138" s="612"/>
      <c r="AE138" s="611"/>
      <c r="AF138" s="1"/>
      <c r="AG138" s="1"/>
      <c r="AH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2:51" ht="13.5" customHeight="1" outlineLevel="1">
      <c r="B139" s="634"/>
      <c r="C139" s="633"/>
      <c r="D139" s="632"/>
      <c r="E139" s="632"/>
      <c r="F139" s="631"/>
      <c r="G139" s="630"/>
      <c r="H139" s="631"/>
      <c r="I139" s="631"/>
      <c r="J139" s="630"/>
      <c r="K139" s="629"/>
      <c r="L139" s="628"/>
      <c r="M139" s="628"/>
      <c r="N139" s="628"/>
      <c r="O139" s="628"/>
      <c r="P139" s="628"/>
      <c r="Q139" s="628"/>
      <c r="R139" s="628"/>
      <c r="S139" s="628"/>
      <c r="T139" s="628"/>
      <c r="U139" s="628"/>
      <c r="V139" s="628"/>
      <c r="W139" s="628"/>
      <c r="X139" s="628"/>
      <c r="Y139" s="628"/>
      <c r="Z139" s="628"/>
      <c r="AA139" s="628"/>
      <c r="AB139" s="628"/>
      <c r="AC139" s="628"/>
      <c r="AD139" s="628"/>
      <c r="AE139" s="627"/>
      <c r="AF139" s="1"/>
      <c r="AG139" s="1"/>
      <c r="AH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2:51" ht="13.5" customHeight="1" outlineLevel="1">
      <c r="B140" s="626" t="s">
        <v>457</v>
      </c>
      <c r="C140" s="625"/>
      <c r="D140" s="624"/>
      <c r="E140" s="624"/>
      <c r="F140" s="623"/>
      <c r="G140" s="622"/>
      <c r="H140" s="623"/>
      <c r="I140" s="623"/>
      <c r="J140" s="622"/>
      <c r="K140" s="621"/>
      <c r="L140" s="620"/>
      <c r="M140" s="620"/>
      <c r="N140" s="620"/>
      <c r="O140" s="620"/>
      <c r="P140" s="620"/>
      <c r="Q140" s="620"/>
      <c r="R140" s="620"/>
      <c r="S140" s="620"/>
      <c r="T140" s="620"/>
      <c r="U140" s="620"/>
      <c r="V140" s="620"/>
      <c r="W140" s="620"/>
      <c r="X140" s="620"/>
      <c r="Y140" s="620"/>
      <c r="Z140" s="620"/>
      <c r="AA140" s="620"/>
      <c r="AB140" s="620"/>
      <c r="AC140" s="620"/>
      <c r="AD140" s="620"/>
      <c r="AE140" s="619"/>
      <c r="AF140" s="1"/>
      <c r="AG140" s="1"/>
      <c r="AH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2:51" ht="13.5" customHeight="1" outlineLevel="1">
      <c r="B141" s="618"/>
      <c r="C141" s="617"/>
      <c r="D141" s="616"/>
      <c r="E141" s="616"/>
      <c r="F141" s="615"/>
      <c r="G141" s="615"/>
      <c r="H141" s="615"/>
      <c r="I141" s="615"/>
      <c r="J141" s="615"/>
      <c r="K141" s="613"/>
      <c r="L141" s="612"/>
      <c r="M141" s="612"/>
      <c r="N141" s="612"/>
      <c r="O141" s="612"/>
      <c r="P141" s="612"/>
      <c r="Q141" s="612"/>
      <c r="R141" s="612"/>
      <c r="S141" s="612"/>
      <c r="T141" s="612"/>
      <c r="U141" s="612"/>
      <c r="V141" s="612"/>
      <c r="W141" s="612"/>
      <c r="X141" s="612"/>
      <c r="Y141" s="612"/>
      <c r="Z141" s="612"/>
      <c r="AA141" s="612"/>
      <c r="AB141" s="612"/>
      <c r="AC141" s="612"/>
      <c r="AD141" s="612"/>
      <c r="AE141" s="611"/>
      <c r="AF141" s="1"/>
      <c r="AG141" s="1"/>
      <c r="AH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2:51" ht="13.5" customHeight="1" outlineLevel="1">
      <c r="B142" s="618"/>
      <c r="C142" s="617"/>
      <c r="D142" s="616"/>
      <c r="E142" s="616"/>
      <c r="F142" s="615"/>
      <c r="G142" s="615"/>
      <c r="H142" s="615"/>
      <c r="I142" s="615"/>
      <c r="J142" s="615"/>
      <c r="K142" s="613"/>
      <c r="L142" s="612"/>
      <c r="M142" s="612"/>
      <c r="N142" s="612"/>
      <c r="O142" s="612"/>
      <c r="P142" s="612"/>
      <c r="Q142" s="612"/>
      <c r="R142" s="612"/>
      <c r="S142" s="612"/>
      <c r="T142" s="612"/>
      <c r="U142" s="612"/>
      <c r="V142" s="612"/>
      <c r="W142" s="612"/>
      <c r="X142" s="612"/>
      <c r="Y142" s="612"/>
      <c r="Z142" s="612"/>
      <c r="AA142" s="612"/>
      <c r="AB142" s="612"/>
      <c r="AC142" s="612"/>
      <c r="AD142" s="612"/>
      <c r="AE142" s="611"/>
      <c r="AF142" s="1"/>
      <c r="AG142" s="1"/>
      <c r="AH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2:51" ht="13.5" customHeight="1" outlineLevel="1">
      <c r="B143" s="618"/>
      <c r="C143" s="617"/>
      <c r="D143" s="616"/>
      <c r="E143" s="616"/>
      <c r="F143" s="615"/>
      <c r="G143" s="614"/>
      <c r="H143" s="615"/>
      <c r="I143" s="615"/>
      <c r="J143" s="614"/>
      <c r="K143" s="613"/>
      <c r="L143" s="612"/>
      <c r="M143" s="612"/>
      <c r="N143" s="612"/>
      <c r="O143" s="612"/>
      <c r="P143" s="612"/>
      <c r="Q143" s="612"/>
      <c r="R143" s="612"/>
      <c r="S143" s="612"/>
      <c r="T143" s="612"/>
      <c r="U143" s="612"/>
      <c r="V143" s="612"/>
      <c r="W143" s="612"/>
      <c r="X143" s="612"/>
      <c r="Y143" s="612"/>
      <c r="Z143" s="612"/>
      <c r="AA143" s="612"/>
      <c r="AB143" s="612"/>
      <c r="AC143" s="612"/>
      <c r="AD143" s="612"/>
      <c r="AE143" s="611"/>
      <c r="AF143" s="1"/>
      <c r="AG143" s="1"/>
      <c r="AH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2:51" ht="13.5" customHeight="1" outlineLevel="1">
      <c r="B144" s="634"/>
      <c r="C144" s="633"/>
      <c r="D144" s="632"/>
      <c r="E144" s="632"/>
      <c r="F144" s="631"/>
      <c r="G144" s="630"/>
      <c r="H144" s="631"/>
      <c r="I144" s="631"/>
      <c r="J144" s="630"/>
      <c r="K144" s="629"/>
      <c r="L144" s="628"/>
      <c r="M144" s="628"/>
      <c r="N144" s="628"/>
      <c r="O144" s="628"/>
      <c r="P144" s="628"/>
      <c r="Q144" s="628"/>
      <c r="R144" s="628"/>
      <c r="S144" s="628"/>
      <c r="T144" s="628"/>
      <c r="U144" s="628"/>
      <c r="V144" s="628"/>
      <c r="W144" s="628"/>
      <c r="X144" s="628"/>
      <c r="Y144" s="628"/>
      <c r="Z144" s="628"/>
      <c r="AA144" s="628"/>
      <c r="AB144" s="628"/>
      <c r="AC144" s="628"/>
      <c r="AD144" s="628"/>
      <c r="AE144" s="627"/>
      <c r="AF144" s="1"/>
      <c r="AG144" s="1"/>
      <c r="AH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2:51" ht="13.5" customHeight="1" outlineLevel="1">
      <c r="B145" s="626" t="s">
        <v>456</v>
      </c>
      <c r="C145" s="625"/>
      <c r="D145" s="624"/>
      <c r="E145" s="624"/>
      <c r="F145" s="623"/>
      <c r="G145" s="622"/>
      <c r="H145" s="623"/>
      <c r="I145" s="623"/>
      <c r="J145" s="622"/>
      <c r="K145" s="621"/>
      <c r="L145" s="620"/>
      <c r="M145" s="620"/>
      <c r="N145" s="620"/>
      <c r="O145" s="620"/>
      <c r="P145" s="620"/>
      <c r="Q145" s="620"/>
      <c r="R145" s="620"/>
      <c r="S145" s="620"/>
      <c r="T145" s="620"/>
      <c r="U145" s="620"/>
      <c r="V145" s="620"/>
      <c r="W145" s="620"/>
      <c r="X145" s="620"/>
      <c r="Y145" s="620"/>
      <c r="Z145" s="620"/>
      <c r="AA145" s="620"/>
      <c r="AB145" s="620"/>
      <c r="AC145" s="620"/>
      <c r="AD145" s="620"/>
      <c r="AE145" s="619"/>
      <c r="AF145" s="1"/>
      <c r="AG145" s="1"/>
      <c r="AH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2:51" ht="13.5" customHeight="1" outlineLevel="1">
      <c r="B146" s="618"/>
      <c r="C146" s="617"/>
      <c r="D146" s="616"/>
      <c r="E146" s="616"/>
      <c r="F146" s="615"/>
      <c r="G146" s="615"/>
      <c r="H146" s="615"/>
      <c r="I146" s="615"/>
      <c r="J146" s="615"/>
      <c r="K146" s="613"/>
      <c r="L146" s="612"/>
      <c r="M146" s="612"/>
      <c r="N146" s="612"/>
      <c r="O146" s="612"/>
      <c r="P146" s="612"/>
      <c r="Q146" s="612"/>
      <c r="R146" s="612"/>
      <c r="S146" s="612"/>
      <c r="T146" s="612"/>
      <c r="U146" s="612"/>
      <c r="V146" s="612"/>
      <c r="W146" s="612"/>
      <c r="X146" s="612"/>
      <c r="Y146" s="612"/>
      <c r="Z146" s="612"/>
      <c r="AA146" s="612"/>
      <c r="AB146" s="612"/>
      <c r="AC146" s="612"/>
      <c r="AD146" s="612"/>
      <c r="AE146" s="611"/>
      <c r="AF146" s="1"/>
      <c r="AG146" s="1"/>
      <c r="AH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2:51" ht="13.5" customHeight="1" outlineLevel="1">
      <c r="B147" s="618"/>
      <c r="C147" s="617"/>
      <c r="D147" s="616"/>
      <c r="E147" s="616"/>
      <c r="F147" s="615"/>
      <c r="G147" s="615"/>
      <c r="H147" s="615"/>
      <c r="I147" s="615"/>
      <c r="J147" s="615"/>
      <c r="K147" s="613"/>
      <c r="L147" s="612"/>
      <c r="M147" s="612"/>
      <c r="N147" s="612"/>
      <c r="O147" s="612"/>
      <c r="P147" s="612"/>
      <c r="Q147" s="612"/>
      <c r="R147" s="612"/>
      <c r="S147" s="612"/>
      <c r="T147" s="612"/>
      <c r="U147" s="612"/>
      <c r="V147" s="612"/>
      <c r="W147" s="612"/>
      <c r="X147" s="612"/>
      <c r="Y147" s="612"/>
      <c r="Z147" s="612"/>
      <c r="AA147" s="612"/>
      <c r="AB147" s="612"/>
      <c r="AC147" s="612"/>
      <c r="AD147" s="612"/>
      <c r="AE147" s="611"/>
      <c r="AF147" s="1"/>
      <c r="AG147" s="1"/>
      <c r="AH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2:51" ht="13.5" customHeight="1" outlineLevel="1">
      <c r="B148" s="618"/>
      <c r="C148" s="617"/>
      <c r="D148" s="616"/>
      <c r="E148" s="616"/>
      <c r="F148" s="615"/>
      <c r="G148" s="614"/>
      <c r="H148" s="615"/>
      <c r="I148" s="615"/>
      <c r="J148" s="614"/>
      <c r="K148" s="613"/>
      <c r="L148" s="612"/>
      <c r="M148" s="612"/>
      <c r="N148" s="612"/>
      <c r="O148" s="612"/>
      <c r="P148" s="612"/>
      <c r="Q148" s="612"/>
      <c r="R148" s="612"/>
      <c r="S148" s="612"/>
      <c r="T148" s="612"/>
      <c r="U148" s="612"/>
      <c r="V148" s="612"/>
      <c r="W148" s="612"/>
      <c r="X148" s="612"/>
      <c r="Y148" s="612"/>
      <c r="Z148" s="612"/>
      <c r="AA148" s="612"/>
      <c r="AB148" s="612"/>
      <c r="AC148" s="612"/>
      <c r="AD148" s="612"/>
      <c r="AE148" s="611"/>
      <c r="AF148" s="1"/>
      <c r="AG148" s="1"/>
      <c r="AH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2:51" ht="13.5" customHeight="1" outlineLevel="1">
      <c r="B149" s="634"/>
      <c r="C149" s="633"/>
      <c r="D149" s="632"/>
      <c r="E149" s="632"/>
      <c r="F149" s="631"/>
      <c r="G149" s="630"/>
      <c r="H149" s="631"/>
      <c r="I149" s="631"/>
      <c r="J149" s="630"/>
      <c r="K149" s="629"/>
      <c r="L149" s="628"/>
      <c r="M149" s="628"/>
      <c r="N149" s="628"/>
      <c r="O149" s="628"/>
      <c r="P149" s="628"/>
      <c r="Q149" s="628"/>
      <c r="R149" s="628"/>
      <c r="S149" s="628"/>
      <c r="T149" s="628"/>
      <c r="U149" s="628"/>
      <c r="V149" s="628"/>
      <c r="W149" s="628"/>
      <c r="X149" s="628"/>
      <c r="Y149" s="628"/>
      <c r="Z149" s="628"/>
      <c r="AA149" s="628"/>
      <c r="AB149" s="628"/>
      <c r="AC149" s="628"/>
      <c r="AD149" s="628"/>
      <c r="AE149" s="627"/>
      <c r="AF149" s="1"/>
      <c r="AG149" s="1"/>
      <c r="AH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2:51" ht="13.5" customHeight="1" outlineLevel="1">
      <c r="B150" s="626" t="s">
        <v>455</v>
      </c>
      <c r="C150" s="625"/>
      <c r="D150" s="624"/>
      <c r="E150" s="624"/>
      <c r="F150" s="623"/>
      <c r="G150" s="622"/>
      <c r="H150" s="623"/>
      <c r="I150" s="623"/>
      <c r="J150" s="622"/>
      <c r="K150" s="621"/>
      <c r="L150" s="620"/>
      <c r="M150" s="620"/>
      <c r="N150" s="620"/>
      <c r="O150" s="620"/>
      <c r="P150" s="620"/>
      <c r="Q150" s="620"/>
      <c r="R150" s="620"/>
      <c r="S150" s="620"/>
      <c r="T150" s="620"/>
      <c r="U150" s="620"/>
      <c r="V150" s="620"/>
      <c r="W150" s="620"/>
      <c r="X150" s="620"/>
      <c r="Y150" s="620"/>
      <c r="Z150" s="620"/>
      <c r="AA150" s="620"/>
      <c r="AB150" s="620"/>
      <c r="AC150" s="620"/>
      <c r="AD150" s="620"/>
      <c r="AE150" s="619"/>
      <c r="AF150" s="1"/>
      <c r="AG150" s="1"/>
      <c r="AH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2:51" ht="13.5" customHeight="1" outlineLevel="1">
      <c r="B151" s="618"/>
      <c r="C151" s="617"/>
      <c r="D151" s="616"/>
      <c r="E151" s="616"/>
      <c r="F151" s="615"/>
      <c r="G151" s="615"/>
      <c r="H151" s="615"/>
      <c r="I151" s="615"/>
      <c r="J151" s="615"/>
      <c r="K151" s="613"/>
      <c r="L151" s="612"/>
      <c r="M151" s="612"/>
      <c r="N151" s="612"/>
      <c r="O151" s="612"/>
      <c r="P151" s="612"/>
      <c r="Q151" s="612"/>
      <c r="R151" s="612"/>
      <c r="S151" s="612"/>
      <c r="T151" s="612"/>
      <c r="U151" s="612"/>
      <c r="V151" s="612"/>
      <c r="W151" s="612"/>
      <c r="X151" s="612"/>
      <c r="Y151" s="612"/>
      <c r="Z151" s="612"/>
      <c r="AA151" s="612"/>
      <c r="AB151" s="612"/>
      <c r="AC151" s="612"/>
      <c r="AD151" s="612"/>
      <c r="AE151" s="611"/>
      <c r="AF151" s="1"/>
      <c r="AG151" s="1"/>
      <c r="AH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2:51" ht="13.5" customHeight="1" outlineLevel="1">
      <c r="B152" s="618"/>
      <c r="C152" s="617"/>
      <c r="D152" s="616"/>
      <c r="E152" s="616"/>
      <c r="F152" s="615"/>
      <c r="G152" s="615"/>
      <c r="H152" s="615"/>
      <c r="I152" s="615"/>
      <c r="J152" s="615"/>
      <c r="K152" s="613"/>
      <c r="L152" s="612"/>
      <c r="M152" s="612"/>
      <c r="N152" s="612"/>
      <c r="O152" s="612"/>
      <c r="P152" s="612"/>
      <c r="Q152" s="612"/>
      <c r="R152" s="612"/>
      <c r="S152" s="612"/>
      <c r="T152" s="612"/>
      <c r="U152" s="612"/>
      <c r="V152" s="612"/>
      <c r="W152" s="612"/>
      <c r="X152" s="612"/>
      <c r="Y152" s="612"/>
      <c r="Z152" s="612"/>
      <c r="AA152" s="612"/>
      <c r="AB152" s="612"/>
      <c r="AC152" s="612"/>
      <c r="AD152" s="612"/>
      <c r="AE152" s="611"/>
      <c r="AF152" s="1"/>
      <c r="AG152" s="1"/>
      <c r="AH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2:51" ht="13.5" customHeight="1" outlineLevel="1">
      <c r="B153" s="618"/>
      <c r="C153" s="617"/>
      <c r="D153" s="616"/>
      <c r="E153" s="616"/>
      <c r="F153" s="615"/>
      <c r="G153" s="614"/>
      <c r="H153" s="615"/>
      <c r="I153" s="615"/>
      <c r="J153" s="614"/>
      <c r="K153" s="613"/>
      <c r="L153" s="612"/>
      <c r="M153" s="612"/>
      <c r="N153" s="612"/>
      <c r="O153" s="612"/>
      <c r="P153" s="612"/>
      <c r="Q153" s="612"/>
      <c r="R153" s="612"/>
      <c r="S153" s="612"/>
      <c r="T153" s="612"/>
      <c r="U153" s="612"/>
      <c r="V153" s="612"/>
      <c r="W153" s="612"/>
      <c r="X153" s="612"/>
      <c r="Y153" s="612"/>
      <c r="Z153" s="612"/>
      <c r="AA153" s="612"/>
      <c r="AB153" s="612"/>
      <c r="AC153" s="612"/>
      <c r="AD153" s="612"/>
      <c r="AE153" s="611"/>
      <c r="AF153" s="1"/>
      <c r="AG153" s="1"/>
      <c r="AH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2:51" ht="13.5" customHeight="1" outlineLevel="1" thickBot="1">
      <c r="B154" s="610"/>
      <c r="C154" s="609"/>
      <c r="D154" s="608"/>
      <c r="E154" s="608"/>
      <c r="F154" s="607"/>
      <c r="G154" s="606"/>
      <c r="H154" s="607"/>
      <c r="I154" s="607"/>
      <c r="J154" s="606"/>
      <c r="K154" s="605"/>
      <c r="L154" s="604"/>
      <c r="M154" s="604"/>
      <c r="N154" s="604"/>
      <c r="O154" s="604"/>
      <c r="P154" s="604"/>
      <c r="Q154" s="604"/>
      <c r="R154" s="604"/>
      <c r="S154" s="604"/>
      <c r="T154" s="604"/>
      <c r="U154" s="604"/>
      <c r="V154" s="604"/>
      <c r="W154" s="604"/>
      <c r="X154" s="604"/>
      <c r="Y154" s="604"/>
      <c r="Z154" s="604"/>
      <c r="AA154" s="604"/>
      <c r="AB154" s="604"/>
      <c r="AC154" s="604"/>
      <c r="AD154" s="604"/>
      <c r="AE154" s="603"/>
      <c r="AF154" s="1"/>
      <c r="AG154" s="1"/>
      <c r="AH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2:51" ht="13.5" customHeight="1">
      <c r="B155" s="602"/>
      <c r="C155" s="601"/>
      <c r="D155" s="601"/>
      <c r="E155" s="599"/>
      <c r="F155" s="600"/>
      <c r="G155" s="600"/>
      <c r="H155" s="599"/>
      <c r="I155" s="600"/>
      <c r="J155" s="600"/>
      <c r="K155" s="599"/>
      <c r="L155" s="600"/>
      <c r="M155" s="600"/>
      <c r="N155" s="600"/>
      <c r="O155" s="600"/>
      <c r="P155" s="600"/>
      <c r="Q155" s="600"/>
      <c r="R155" s="600"/>
      <c r="S155" s="600"/>
      <c r="T155" s="600"/>
      <c r="U155" s="599"/>
      <c r="V155" s="599"/>
      <c r="W155" s="599"/>
      <c r="X155" s="598"/>
      <c r="Y155" s="598"/>
      <c r="Z155" s="597"/>
      <c r="AA155" s="1"/>
      <c r="AB155" s="1"/>
      <c r="AC155" s="1"/>
      <c r="AD155" s="1"/>
      <c r="AE155" s="1"/>
      <c r="AF155" s="1"/>
      <c r="AG155" s="1"/>
      <c r="AH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2:51" ht="13.5" customHeight="1">
      <c r="B156" s="207" t="s">
        <v>454</v>
      </c>
      <c r="C156" s="601"/>
      <c r="D156" s="601"/>
      <c r="E156" s="599"/>
      <c r="F156" s="600"/>
      <c r="G156" s="600"/>
      <c r="H156" s="599"/>
      <c r="I156" s="600"/>
      <c r="J156" s="600"/>
      <c r="K156" s="599"/>
      <c r="L156" s="600"/>
      <c r="M156" s="600"/>
      <c r="N156" s="599"/>
      <c r="O156" s="599"/>
      <c r="P156" s="599"/>
      <c r="Q156" s="598"/>
      <c r="R156" s="598"/>
      <c r="S156" s="597"/>
      <c r="T156" s="1"/>
      <c r="U156" s="1"/>
      <c r="V156" s="1"/>
      <c r="W156" s="1"/>
      <c r="X156" s="1"/>
      <c r="Y156" s="1"/>
      <c r="Z156" s="1"/>
      <c r="AA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2:51" ht="13.5" customHeight="1" outlineLevel="1" thickBo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5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2:51" ht="13.5" customHeight="1" outlineLevel="1">
      <c r="B158" s="595" t="s">
        <v>453</v>
      </c>
      <c r="C158" s="594"/>
      <c r="D158" s="594"/>
      <c r="E158" s="594"/>
      <c r="F158" s="594"/>
      <c r="G158" s="594"/>
      <c r="H158" s="594"/>
      <c r="I158" s="594"/>
      <c r="J158" s="594"/>
      <c r="K158" s="593"/>
      <c r="L158" s="593"/>
      <c r="M158" s="593"/>
      <c r="N158" s="593"/>
      <c r="O158" s="593"/>
      <c r="P158" s="593"/>
      <c r="Q158" s="596"/>
      <c r="R158" s="595" t="s">
        <v>452</v>
      </c>
      <c r="S158" s="594"/>
      <c r="T158" s="594"/>
      <c r="U158" s="594"/>
      <c r="V158" s="594"/>
      <c r="W158" s="594"/>
      <c r="X158" s="594"/>
      <c r="Y158" s="594"/>
      <c r="Z158" s="594"/>
      <c r="AA158" s="593"/>
      <c r="AB158" s="593"/>
      <c r="AC158" s="593"/>
      <c r="AD158" s="593"/>
      <c r="AE158" s="593"/>
      <c r="AF158" s="592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2:51" ht="12.75" customHeight="1" outlineLevel="1">
      <c r="B159" s="591" t="s">
        <v>451</v>
      </c>
      <c r="C159" s="586" t="s">
        <v>449</v>
      </c>
      <c r="D159" s="586" t="s">
        <v>450</v>
      </c>
      <c r="E159" s="590" t="s">
        <v>449</v>
      </c>
      <c r="F159" s="590" t="s">
        <v>448</v>
      </c>
      <c r="G159" s="589" t="s">
        <v>447</v>
      </c>
      <c r="H159" s="588"/>
      <c r="I159" s="587" t="s">
        <v>313</v>
      </c>
      <c r="J159" s="586" t="s">
        <v>446</v>
      </c>
      <c r="K159" s="585" t="s">
        <v>445</v>
      </c>
      <c r="L159" s="584"/>
      <c r="M159" s="584"/>
      <c r="N159" s="584"/>
      <c r="O159" s="584"/>
      <c r="P159" s="583"/>
      <c r="Q159" s="551"/>
      <c r="R159" s="591" t="s">
        <v>451</v>
      </c>
      <c r="S159" s="586" t="s">
        <v>449</v>
      </c>
      <c r="T159" s="586" t="s">
        <v>450</v>
      </c>
      <c r="U159" s="590" t="s">
        <v>449</v>
      </c>
      <c r="V159" s="590" t="s">
        <v>448</v>
      </c>
      <c r="W159" s="589" t="s">
        <v>447</v>
      </c>
      <c r="X159" s="588"/>
      <c r="Y159" s="587" t="s">
        <v>313</v>
      </c>
      <c r="Z159" s="586" t="s">
        <v>446</v>
      </c>
      <c r="AA159" s="585" t="s">
        <v>445</v>
      </c>
      <c r="AB159" s="584"/>
      <c r="AC159" s="584"/>
      <c r="AD159" s="584"/>
      <c r="AE159" s="584"/>
      <c r="AF159" s="583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2:51" ht="12" outlineLevel="1" thickBot="1">
      <c r="B160" s="582" t="s">
        <v>444</v>
      </c>
      <c r="C160" s="577" t="s">
        <v>146</v>
      </c>
      <c r="D160" s="577" t="s">
        <v>443</v>
      </c>
      <c r="E160" s="581" t="s">
        <v>443</v>
      </c>
      <c r="F160" s="581" t="s">
        <v>443</v>
      </c>
      <c r="G160" s="580" t="s">
        <v>443</v>
      </c>
      <c r="H160" s="579"/>
      <c r="I160" s="578"/>
      <c r="J160" s="577" t="s">
        <v>442</v>
      </c>
      <c r="K160" s="576"/>
      <c r="L160" s="575"/>
      <c r="M160" s="575"/>
      <c r="N160" s="575"/>
      <c r="O160" s="575"/>
      <c r="P160" s="574"/>
      <c r="Q160" s="551"/>
      <c r="R160" s="582" t="s">
        <v>444</v>
      </c>
      <c r="S160" s="577" t="s">
        <v>146</v>
      </c>
      <c r="T160" s="577" t="s">
        <v>443</v>
      </c>
      <c r="U160" s="581" t="s">
        <v>443</v>
      </c>
      <c r="V160" s="581" t="s">
        <v>443</v>
      </c>
      <c r="W160" s="580" t="s">
        <v>443</v>
      </c>
      <c r="X160" s="579"/>
      <c r="Y160" s="578"/>
      <c r="Z160" s="577" t="s">
        <v>442</v>
      </c>
      <c r="AA160" s="576"/>
      <c r="AB160" s="575"/>
      <c r="AC160" s="575"/>
      <c r="AD160" s="575"/>
      <c r="AE160" s="575"/>
      <c r="AF160" s="574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2:51" ht="12.75" customHeight="1" outlineLevel="1" thickTop="1">
      <c r="B161" s="573" t="s">
        <v>260</v>
      </c>
      <c r="C161" s="568"/>
      <c r="D161" s="568"/>
      <c r="E161" s="572">
        <f>IF(G161=0,0,IF(VLOOKUP(G161,$B$36:$P$54,12,FALSE)=0,0,IF(G161=0,0,I161*VLOOKUP(G161,$B$36:$P$54,7,FALSE)+VLOOKUP(G161,$B$36:$P$54,8,FALSE))))</f>
        <v>0</v>
      </c>
      <c r="F161" s="572">
        <f>IF(E161&gt;0,0,IF(G161=0,0,I161*VLOOKUP(G161,$B$36:$P$54,7,FALSE)+VLOOKUP(G161,$B$36:$P$54,8,FALSE)))</f>
        <v>0</v>
      </c>
      <c r="G161" s="571"/>
      <c r="H161" s="570"/>
      <c r="I161" s="564"/>
      <c r="J161" s="564"/>
      <c r="K161" s="563"/>
      <c r="L161" s="562"/>
      <c r="M161" s="562"/>
      <c r="N161" s="562"/>
      <c r="O161" s="562"/>
      <c r="P161" s="561"/>
      <c r="Q161" s="551"/>
      <c r="R161" s="573" t="s">
        <v>260</v>
      </c>
      <c r="S161" s="568"/>
      <c r="T161" s="568"/>
      <c r="U161" s="572">
        <f>IF(W161=0,0,IF(VLOOKUP(W161,$B$36:$P$54,12,FALSE)=0,0,IF(W161=0,0,Y161*VLOOKUP(W161,$B$36:$P$54,7,FALSE)+VLOOKUP(W161,$B$36:$P$54,8,FALSE))))</f>
        <v>0</v>
      </c>
      <c r="V161" s="572">
        <f>IF(U161&gt;0,0,IF(W161=0,0,Y161*VLOOKUP(W161,$B$36:$P$54,7,FALSE)+VLOOKUP(W161,$B$36:$P$54,8,FALSE)))</f>
        <v>0</v>
      </c>
      <c r="W161" s="571"/>
      <c r="X161" s="570"/>
      <c r="Y161" s="564"/>
      <c r="Z161" s="564"/>
      <c r="AA161" s="563"/>
      <c r="AB161" s="562"/>
      <c r="AC161" s="562"/>
      <c r="AD161" s="562"/>
      <c r="AE161" s="562"/>
      <c r="AF161" s="56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2:51" ht="12.75" customHeight="1" outlineLevel="1">
      <c r="B162" s="569" t="s">
        <v>441</v>
      </c>
      <c r="C162" s="568"/>
      <c r="D162" s="568"/>
      <c r="E162" s="567">
        <f>IF(G162=0,0,IF(VLOOKUP(G162,$B$36:$P$54,12,FALSE)=0,0,IF(G162=0,0,I162*VLOOKUP(G162,$B$36:$P$54,7,FALSE)+VLOOKUP(G162,$B$36:$P$54,8,FALSE))))</f>
        <v>0</v>
      </c>
      <c r="F162" s="567">
        <f>IF(E162&gt;0,0,IF(G162=0,0,I162*VLOOKUP(G162,$B$36:$P$54,7,FALSE)+VLOOKUP(G162,$B$36:$P$54,8,FALSE)))</f>
        <v>0</v>
      </c>
      <c r="G162" s="566"/>
      <c r="H162" s="565"/>
      <c r="I162" s="564"/>
      <c r="J162" s="564"/>
      <c r="K162" s="563"/>
      <c r="L162" s="562"/>
      <c r="M162" s="562"/>
      <c r="N162" s="562"/>
      <c r="O162" s="562"/>
      <c r="P162" s="561"/>
      <c r="Q162" s="551"/>
      <c r="R162" s="569" t="s">
        <v>441</v>
      </c>
      <c r="S162" s="568"/>
      <c r="T162" s="568"/>
      <c r="U162" s="567">
        <f>IF(W162=0,0,IF(VLOOKUP(W162,$B$36:$P$54,12,FALSE)=0,0,IF(W162=0,0,Y162*VLOOKUP(W162,$B$36:$P$54,7,FALSE)+VLOOKUP(W162,$B$36:$P$54,8,FALSE))))</f>
        <v>0</v>
      </c>
      <c r="V162" s="567">
        <f>IF(U162&gt;0,0,IF(W162=0,0,Y162*VLOOKUP(W162,$B$36:$P$54,7,FALSE)+VLOOKUP(W162,$B$36:$P$54,8,FALSE)))</f>
        <v>0</v>
      </c>
      <c r="W162" s="566"/>
      <c r="X162" s="565"/>
      <c r="Y162" s="564"/>
      <c r="Z162" s="564"/>
      <c r="AA162" s="563"/>
      <c r="AB162" s="562"/>
      <c r="AC162" s="562"/>
      <c r="AD162" s="562"/>
      <c r="AE162" s="562"/>
      <c r="AF162" s="56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2:51" ht="12.75" customHeight="1" outlineLevel="1">
      <c r="B163" s="569" t="s">
        <v>440</v>
      </c>
      <c r="C163" s="568"/>
      <c r="D163" s="568"/>
      <c r="E163" s="567">
        <f>IF(G163=0,0,IF(VLOOKUP(G163,$B$36:$P$54,12,FALSE)=0,0,IF(G163=0,0,I163*VLOOKUP(G163,$B$36:$P$54,7,FALSE)+VLOOKUP(G163,$B$36:$P$54,8,FALSE))))</f>
        <v>0</v>
      </c>
      <c r="F163" s="567">
        <f>IF(E163&gt;0,0,IF(G163=0,0,I163*VLOOKUP(G163,$B$36:$P$54,7,FALSE)+VLOOKUP(G163,$B$36:$P$54,8,FALSE)))</f>
        <v>0</v>
      </c>
      <c r="G163" s="566"/>
      <c r="H163" s="565"/>
      <c r="I163" s="564"/>
      <c r="J163" s="564"/>
      <c r="K163" s="563"/>
      <c r="L163" s="562"/>
      <c r="M163" s="562"/>
      <c r="N163" s="562"/>
      <c r="O163" s="562"/>
      <c r="P163" s="561"/>
      <c r="Q163" s="551"/>
      <c r="R163" s="569" t="s">
        <v>440</v>
      </c>
      <c r="S163" s="568"/>
      <c r="T163" s="568"/>
      <c r="U163" s="567">
        <f>IF(W163=0,0,IF(VLOOKUP(W163,$B$36:$P$54,12,FALSE)=0,0,IF(W163=0,0,Y163*VLOOKUP(W163,$B$36:$P$54,7,FALSE)+VLOOKUP(W163,$B$36:$P$54,8,FALSE))))</f>
        <v>0</v>
      </c>
      <c r="V163" s="567">
        <f>IF(U163&gt;0,0,IF(W163=0,0,Y163*VLOOKUP(W163,$B$36:$P$54,7,FALSE)+VLOOKUP(W163,$B$36:$P$54,8,FALSE)))</f>
        <v>0</v>
      </c>
      <c r="W163" s="566"/>
      <c r="X163" s="565"/>
      <c r="Y163" s="564"/>
      <c r="Z163" s="564"/>
      <c r="AA163" s="563"/>
      <c r="AB163" s="562"/>
      <c r="AC163" s="562"/>
      <c r="AD163" s="562"/>
      <c r="AE163" s="562"/>
      <c r="AF163" s="56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2:51" ht="12.75" customHeight="1" outlineLevel="1">
      <c r="B164" s="569" t="s">
        <v>439</v>
      </c>
      <c r="C164" s="568"/>
      <c r="D164" s="568"/>
      <c r="E164" s="567">
        <f>IF(G164=0,0,IF(VLOOKUP(G164,$B$36:$P$54,12,FALSE)=0,0,IF(G164=0,0,I164*VLOOKUP(G164,$B$36:$P$54,7,FALSE)+VLOOKUP(G164,$B$36:$P$54,8,FALSE))))</f>
        <v>0</v>
      </c>
      <c r="F164" s="567">
        <f>IF(E164&gt;0,0,IF(G164=0,0,I164*VLOOKUP(G164,$B$36:$P$54,7,FALSE)+VLOOKUP(G164,$B$36:$P$54,8,FALSE)))</f>
        <v>0</v>
      </c>
      <c r="G164" s="566"/>
      <c r="H164" s="565"/>
      <c r="I164" s="564"/>
      <c r="J164" s="564"/>
      <c r="K164" s="563"/>
      <c r="L164" s="562"/>
      <c r="M164" s="562"/>
      <c r="N164" s="562"/>
      <c r="O164" s="562"/>
      <c r="P164" s="561"/>
      <c r="Q164" s="551"/>
      <c r="R164" s="569" t="s">
        <v>439</v>
      </c>
      <c r="S164" s="568"/>
      <c r="T164" s="568"/>
      <c r="U164" s="567">
        <f>IF(W164=0,0,IF(VLOOKUP(W164,$B$36:$P$54,12,FALSE)=0,0,IF(W164=0,0,Y164*VLOOKUP(W164,$B$36:$P$54,7,FALSE)+VLOOKUP(W164,$B$36:$P$54,8,FALSE))))</f>
        <v>0</v>
      </c>
      <c r="V164" s="567">
        <f>IF(U164&gt;0,0,IF(W164=0,0,Y164*VLOOKUP(W164,$B$36:$P$54,7,FALSE)+VLOOKUP(W164,$B$36:$P$54,8,FALSE)))</f>
        <v>0</v>
      </c>
      <c r="W164" s="566"/>
      <c r="X164" s="565"/>
      <c r="Y164" s="564"/>
      <c r="Z164" s="564"/>
      <c r="AA164" s="563"/>
      <c r="AB164" s="562"/>
      <c r="AC164" s="562"/>
      <c r="AD164" s="562"/>
      <c r="AE164" s="562"/>
      <c r="AF164" s="56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2:51" outlineLevel="1">
      <c r="B165" s="569" t="s">
        <v>438</v>
      </c>
      <c r="C165" s="568"/>
      <c r="D165" s="568"/>
      <c r="E165" s="567">
        <f>IF(G165=0,0,IF(VLOOKUP(G165,$B$36:$P$54,12,FALSE)=0,0,IF(G165=0,0,I165*VLOOKUP(G165,$B$36:$P$54,7,FALSE)+VLOOKUP(G165,$B$36:$P$54,8,FALSE))))</f>
        <v>0</v>
      </c>
      <c r="F165" s="567">
        <f>IF(E165&gt;0,0,IF(G165=0,0,I165*VLOOKUP(G165,$B$36:$P$54,7,FALSE)+VLOOKUP(G165,$B$36:$P$54,8,FALSE)))</f>
        <v>0</v>
      </c>
      <c r="G165" s="566"/>
      <c r="H165" s="565"/>
      <c r="I165" s="564"/>
      <c r="J165" s="564"/>
      <c r="K165" s="563"/>
      <c r="L165" s="562"/>
      <c r="M165" s="562"/>
      <c r="N165" s="562"/>
      <c r="O165" s="562"/>
      <c r="P165" s="561"/>
      <c r="Q165" s="551"/>
      <c r="R165" s="569" t="s">
        <v>438</v>
      </c>
      <c r="S165" s="568"/>
      <c r="T165" s="568"/>
      <c r="U165" s="567">
        <f>IF(W165=0,0,IF(VLOOKUP(W165,$B$36:$P$54,12,FALSE)=0,0,IF(W165=0,0,Y165*VLOOKUP(W165,$B$36:$P$54,7,FALSE)+VLOOKUP(W165,$B$36:$P$54,8,FALSE))))</f>
        <v>0</v>
      </c>
      <c r="V165" s="567">
        <f>IF(U165&gt;0,0,IF(W165=0,0,Y165*VLOOKUP(W165,$B$36:$P$54,7,FALSE)+VLOOKUP(W165,$B$36:$P$54,8,FALSE)))</f>
        <v>0</v>
      </c>
      <c r="W165" s="566"/>
      <c r="X165" s="565"/>
      <c r="Y165" s="564"/>
      <c r="Z165" s="564"/>
      <c r="AA165" s="563"/>
      <c r="AB165" s="562"/>
      <c r="AC165" s="562"/>
      <c r="AD165" s="562"/>
      <c r="AE165" s="562"/>
      <c r="AF165" s="56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2:51" outlineLevel="1">
      <c r="B166" s="569" t="s">
        <v>437</v>
      </c>
      <c r="C166" s="568"/>
      <c r="D166" s="568"/>
      <c r="E166" s="567">
        <f>IF(G166=0,0,IF(VLOOKUP(G166,$B$36:$P$54,12,FALSE)=0,0,IF(G166=0,0,I166*VLOOKUP(G166,$B$36:$P$54,7,FALSE)+VLOOKUP(G166,$B$36:$P$54,8,FALSE))))</f>
        <v>0</v>
      </c>
      <c r="F166" s="567">
        <f>IF(E166&gt;0,0,IF(G166=0,0,I166*VLOOKUP(G166,$B$36:$P$54,7,FALSE)+VLOOKUP(G166,$B$36:$P$54,8,FALSE)))</f>
        <v>0</v>
      </c>
      <c r="G166" s="566"/>
      <c r="H166" s="565"/>
      <c r="I166" s="564"/>
      <c r="J166" s="564"/>
      <c r="K166" s="563"/>
      <c r="L166" s="562"/>
      <c r="M166" s="562"/>
      <c r="N166" s="562"/>
      <c r="O166" s="562"/>
      <c r="P166" s="561"/>
      <c r="Q166" s="551"/>
      <c r="R166" s="569" t="s">
        <v>437</v>
      </c>
      <c r="S166" s="568"/>
      <c r="T166" s="568"/>
      <c r="U166" s="567">
        <f>IF(W166=0,0,IF(VLOOKUP(W166,$B$36:$P$54,12,FALSE)=0,0,IF(W166=0,0,Y166*VLOOKUP(W166,$B$36:$P$54,7,FALSE)+VLOOKUP(W166,$B$36:$P$54,8,FALSE))))</f>
        <v>0</v>
      </c>
      <c r="V166" s="567">
        <f>IF(U166&gt;0,0,IF(W166=0,0,Y166*VLOOKUP(W166,$B$36:$P$54,7,FALSE)+VLOOKUP(W166,$B$36:$P$54,8,FALSE)))</f>
        <v>0</v>
      </c>
      <c r="W166" s="566"/>
      <c r="X166" s="565"/>
      <c r="Y166" s="564"/>
      <c r="Z166" s="564"/>
      <c r="AA166" s="563"/>
      <c r="AB166" s="562"/>
      <c r="AC166" s="562"/>
      <c r="AD166" s="562"/>
      <c r="AE166" s="562"/>
      <c r="AF166" s="56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2:51" outlineLevel="1">
      <c r="B167" s="569" t="s">
        <v>436</v>
      </c>
      <c r="C167" s="568"/>
      <c r="D167" s="568"/>
      <c r="E167" s="567">
        <f>IF(G167=0,0,IF(VLOOKUP(G167,$B$36:$P$54,12,FALSE)=0,0,IF(G167=0,0,I167*VLOOKUP(G167,$B$36:$P$54,7,FALSE)+VLOOKUP(G167,$B$36:$P$54,8,FALSE))))</f>
        <v>0</v>
      </c>
      <c r="F167" s="567">
        <f>IF(E167&gt;0,0,IF(G167=0,0,I167*VLOOKUP(G167,$B$36:$P$54,7,FALSE)+VLOOKUP(G167,$B$36:$P$54,8,FALSE)))</f>
        <v>0</v>
      </c>
      <c r="G167" s="566"/>
      <c r="H167" s="565"/>
      <c r="I167" s="564"/>
      <c r="J167" s="564"/>
      <c r="K167" s="563"/>
      <c r="L167" s="562"/>
      <c r="M167" s="562"/>
      <c r="N167" s="562"/>
      <c r="O167" s="562"/>
      <c r="P167" s="561"/>
      <c r="Q167" s="551"/>
      <c r="R167" s="569" t="s">
        <v>436</v>
      </c>
      <c r="S167" s="568"/>
      <c r="T167" s="568"/>
      <c r="U167" s="567">
        <f>IF(W167=0,0,IF(VLOOKUP(W167,$B$36:$P$54,12,FALSE)=0,0,IF(W167=0,0,Y167*VLOOKUP(W167,$B$36:$P$54,7,FALSE)+VLOOKUP(W167,$B$36:$P$54,8,FALSE))))</f>
        <v>0</v>
      </c>
      <c r="V167" s="567">
        <f>IF(U167&gt;0,0,IF(W167=0,0,Y167*VLOOKUP(W167,$B$36:$P$54,7,FALSE)+VLOOKUP(W167,$B$36:$P$54,8,FALSE)))</f>
        <v>0</v>
      </c>
      <c r="W167" s="566"/>
      <c r="X167" s="565"/>
      <c r="Y167" s="564"/>
      <c r="Z167" s="564"/>
      <c r="AA167" s="563"/>
      <c r="AB167" s="562"/>
      <c r="AC167" s="562"/>
      <c r="AD167" s="562"/>
      <c r="AE167" s="562"/>
      <c r="AF167" s="56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2:51" outlineLevel="1">
      <c r="B168" s="569" t="s">
        <v>435</v>
      </c>
      <c r="C168" s="568"/>
      <c r="D168" s="568"/>
      <c r="E168" s="567">
        <f>IF(G168=0,0,IF(VLOOKUP(G168,$B$36:$P$54,12,FALSE)=0,0,IF(G168=0,0,I168*VLOOKUP(G168,$B$36:$P$54,7,FALSE)+VLOOKUP(G168,$B$36:$P$54,8,FALSE))))</f>
        <v>0</v>
      </c>
      <c r="F168" s="567">
        <f>IF(E168&gt;0,0,IF(G168=0,0,I168*VLOOKUP(G168,$B$36:$P$54,7,FALSE)+VLOOKUP(G168,$B$36:$P$54,8,FALSE)))</f>
        <v>0</v>
      </c>
      <c r="G168" s="566"/>
      <c r="H168" s="565"/>
      <c r="I168" s="564"/>
      <c r="J168" s="564"/>
      <c r="K168" s="563"/>
      <c r="L168" s="562"/>
      <c r="M168" s="562"/>
      <c r="N168" s="562"/>
      <c r="O168" s="562"/>
      <c r="P168" s="561"/>
      <c r="Q168" s="551"/>
      <c r="R168" s="569" t="s">
        <v>435</v>
      </c>
      <c r="S168" s="568"/>
      <c r="T168" s="568"/>
      <c r="U168" s="567">
        <f>IF(W168=0,0,IF(VLOOKUP(W168,$B$36:$P$54,12,FALSE)=0,0,IF(W168=0,0,Y168*VLOOKUP(W168,$B$36:$P$54,7,FALSE)+VLOOKUP(W168,$B$36:$P$54,8,FALSE))))</f>
        <v>0</v>
      </c>
      <c r="V168" s="567">
        <f>IF(U168&gt;0,0,IF(W168=0,0,Y168*VLOOKUP(W168,$B$36:$P$54,7,FALSE)+VLOOKUP(W168,$B$36:$P$54,8,FALSE)))</f>
        <v>0</v>
      </c>
      <c r="W168" s="566"/>
      <c r="X168" s="565"/>
      <c r="Y168" s="564"/>
      <c r="Z168" s="564"/>
      <c r="AA168" s="563"/>
      <c r="AB168" s="562"/>
      <c r="AC168" s="562"/>
      <c r="AD168" s="562"/>
      <c r="AE168" s="562"/>
      <c r="AF168" s="56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2:51" outlineLevel="1">
      <c r="B169" s="569" t="s">
        <v>434</v>
      </c>
      <c r="C169" s="568"/>
      <c r="D169" s="568"/>
      <c r="E169" s="567">
        <f>IF(G169=0,0,IF(VLOOKUP(G169,$B$36:$P$54,12,FALSE)=0,0,IF(G169=0,0,I169*VLOOKUP(G169,$B$36:$P$54,7,FALSE)+VLOOKUP(G169,$B$36:$P$54,8,FALSE))))</f>
        <v>0</v>
      </c>
      <c r="F169" s="567">
        <f>IF(E169&gt;0,0,IF(G169=0,0,I169*VLOOKUP(G169,$B$36:$P$54,7,FALSE)+VLOOKUP(G169,$B$36:$P$54,8,FALSE)))</f>
        <v>0</v>
      </c>
      <c r="G169" s="566"/>
      <c r="H169" s="565"/>
      <c r="I169" s="564"/>
      <c r="J169" s="564"/>
      <c r="K169" s="563"/>
      <c r="L169" s="562"/>
      <c r="M169" s="562"/>
      <c r="N169" s="562"/>
      <c r="O169" s="562"/>
      <c r="P169" s="561"/>
      <c r="Q169" s="551"/>
      <c r="R169" s="569" t="s">
        <v>434</v>
      </c>
      <c r="S169" s="568"/>
      <c r="T169" s="568"/>
      <c r="U169" s="567">
        <f>IF(W169=0,0,IF(VLOOKUP(W169,$B$36:$P$54,12,FALSE)=0,0,IF(W169=0,0,Y169*VLOOKUP(W169,$B$36:$P$54,7,FALSE)+VLOOKUP(W169,$B$36:$P$54,8,FALSE))))</f>
        <v>0</v>
      </c>
      <c r="V169" s="567">
        <f>IF(U169&gt;0,0,IF(W169=0,0,Y169*VLOOKUP(W169,$B$36:$P$54,7,FALSE)+VLOOKUP(W169,$B$36:$P$54,8,FALSE)))</f>
        <v>0</v>
      </c>
      <c r="W169" s="566"/>
      <c r="X169" s="565"/>
      <c r="Y169" s="564"/>
      <c r="Z169" s="564"/>
      <c r="AA169" s="563"/>
      <c r="AB169" s="562"/>
      <c r="AC169" s="562"/>
      <c r="AD169" s="562"/>
      <c r="AE169" s="562"/>
      <c r="AF169" s="56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2:51" outlineLevel="1">
      <c r="B170" s="569" t="s">
        <v>433</v>
      </c>
      <c r="C170" s="568"/>
      <c r="D170" s="568"/>
      <c r="E170" s="567">
        <f>IF(G170=0,0,IF(VLOOKUP(G170,$B$36:$P$54,12,FALSE)=0,0,IF(G170=0,0,I170*VLOOKUP(G170,$B$36:$P$54,7,FALSE)+VLOOKUP(G170,$B$36:$P$54,8,FALSE))))</f>
        <v>0</v>
      </c>
      <c r="F170" s="567">
        <f>IF(E170&gt;0,0,IF(G170=0,0,I170*VLOOKUP(G170,$B$36:$P$54,7,FALSE)+VLOOKUP(G170,$B$36:$P$54,8,FALSE)))</f>
        <v>0</v>
      </c>
      <c r="G170" s="566"/>
      <c r="H170" s="565"/>
      <c r="I170" s="564"/>
      <c r="J170" s="564"/>
      <c r="K170" s="563"/>
      <c r="L170" s="562"/>
      <c r="M170" s="562"/>
      <c r="N170" s="562"/>
      <c r="O170" s="562"/>
      <c r="P170" s="561"/>
      <c r="Q170" s="551"/>
      <c r="R170" s="569" t="s">
        <v>433</v>
      </c>
      <c r="S170" s="568"/>
      <c r="T170" s="568"/>
      <c r="U170" s="567">
        <f>IF(W170=0,0,IF(VLOOKUP(W170,$B$36:$P$54,12,FALSE)=0,0,IF(W170=0,0,Y170*VLOOKUP(W170,$B$36:$P$54,7,FALSE)+VLOOKUP(W170,$B$36:$P$54,8,FALSE))))</f>
        <v>0</v>
      </c>
      <c r="V170" s="567">
        <f>IF(U170&gt;0,0,IF(W170=0,0,Y170*VLOOKUP(W170,$B$36:$P$54,7,FALSE)+VLOOKUP(W170,$B$36:$P$54,8,FALSE)))</f>
        <v>0</v>
      </c>
      <c r="W170" s="566"/>
      <c r="X170" s="565"/>
      <c r="Y170" s="564"/>
      <c r="Z170" s="564"/>
      <c r="AA170" s="563"/>
      <c r="AB170" s="562"/>
      <c r="AC170" s="562"/>
      <c r="AD170" s="562"/>
      <c r="AE170" s="562"/>
      <c r="AF170" s="56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2:51" outlineLevel="1">
      <c r="B171" s="569" t="s">
        <v>432</v>
      </c>
      <c r="C171" s="568"/>
      <c r="D171" s="568"/>
      <c r="E171" s="567">
        <f>IF(G171=0,0,IF(VLOOKUP(G171,$B$36:$P$54,12,FALSE)=0,0,IF(G171=0,0,I171*VLOOKUP(G171,$B$36:$P$54,7,FALSE)+VLOOKUP(G171,$B$36:$P$54,8,FALSE))))</f>
        <v>0</v>
      </c>
      <c r="F171" s="567">
        <f>IF(E171&gt;0,0,IF(G171=0,0,I171*VLOOKUP(G171,$B$36:$P$54,7,FALSE)+VLOOKUP(G171,$B$36:$P$54,8,FALSE)))</f>
        <v>0</v>
      </c>
      <c r="G171" s="566"/>
      <c r="H171" s="565"/>
      <c r="I171" s="564"/>
      <c r="J171" s="564"/>
      <c r="K171" s="563"/>
      <c r="L171" s="562"/>
      <c r="M171" s="562"/>
      <c r="N171" s="562"/>
      <c r="O171" s="562"/>
      <c r="P171" s="561"/>
      <c r="Q171" s="551"/>
      <c r="R171" s="569" t="s">
        <v>432</v>
      </c>
      <c r="S171" s="568"/>
      <c r="T171" s="568"/>
      <c r="U171" s="567">
        <f>IF(W171=0,0,IF(VLOOKUP(W171,$B$36:$P$54,12,FALSE)=0,0,IF(W171=0,0,Y171*VLOOKUP(W171,$B$36:$P$54,7,FALSE)+VLOOKUP(W171,$B$36:$P$54,8,FALSE))))</f>
        <v>0</v>
      </c>
      <c r="V171" s="567">
        <f>IF(U171&gt;0,0,IF(W171=0,0,Y171*VLOOKUP(W171,$B$36:$P$54,7,FALSE)+VLOOKUP(W171,$B$36:$P$54,8,FALSE)))</f>
        <v>0</v>
      </c>
      <c r="W171" s="566"/>
      <c r="X171" s="565"/>
      <c r="Y171" s="564"/>
      <c r="Z171" s="564"/>
      <c r="AA171" s="563"/>
      <c r="AB171" s="562"/>
      <c r="AC171" s="562"/>
      <c r="AD171" s="562"/>
      <c r="AE171" s="562"/>
      <c r="AF171" s="56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2:51" outlineLevel="1">
      <c r="B172" s="569" t="s">
        <v>431</v>
      </c>
      <c r="C172" s="568"/>
      <c r="D172" s="568"/>
      <c r="E172" s="567">
        <f>IF(G172=0,0,IF(VLOOKUP(G172,$B$36:$P$54,12,FALSE)=0,0,IF(G172=0,0,I172*VLOOKUP(G172,$B$36:$P$54,7,FALSE)+VLOOKUP(G172,$B$36:$P$54,8,FALSE))))</f>
        <v>0</v>
      </c>
      <c r="F172" s="567">
        <f>IF(E172&gt;0,0,IF(G172=0,0,I172*VLOOKUP(G172,$B$36:$P$54,7,FALSE)+VLOOKUP(G172,$B$36:$P$54,8,FALSE)))</f>
        <v>0</v>
      </c>
      <c r="G172" s="566"/>
      <c r="H172" s="565"/>
      <c r="I172" s="564"/>
      <c r="J172" s="564"/>
      <c r="K172" s="563"/>
      <c r="L172" s="562"/>
      <c r="M172" s="562"/>
      <c r="N172" s="562"/>
      <c r="O172" s="562"/>
      <c r="P172" s="561"/>
      <c r="Q172" s="551"/>
      <c r="R172" s="569" t="s">
        <v>431</v>
      </c>
      <c r="S172" s="568"/>
      <c r="T172" s="568"/>
      <c r="U172" s="567">
        <f>IF(W172=0,0,IF(VLOOKUP(W172,$B$36:$P$54,12,FALSE)=0,0,IF(W172=0,0,Y172*VLOOKUP(W172,$B$36:$P$54,7,FALSE)+VLOOKUP(W172,$B$36:$P$54,8,FALSE))))</f>
        <v>0</v>
      </c>
      <c r="V172" s="567">
        <f>IF(U172&gt;0,0,IF(W172=0,0,Y172*VLOOKUP(W172,$B$36:$P$54,7,FALSE)+VLOOKUP(W172,$B$36:$P$54,8,FALSE)))</f>
        <v>0</v>
      </c>
      <c r="W172" s="566"/>
      <c r="X172" s="565"/>
      <c r="Y172" s="564"/>
      <c r="Z172" s="564"/>
      <c r="AA172" s="563"/>
      <c r="AB172" s="562"/>
      <c r="AC172" s="562"/>
      <c r="AD172" s="562"/>
      <c r="AE172" s="562"/>
      <c r="AF172" s="56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2:51" outlineLevel="1">
      <c r="B173" s="569" t="s">
        <v>430</v>
      </c>
      <c r="C173" s="568"/>
      <c r="D173" s="568"/>
      <c r="E173" s="567">
        <f>IF(G173=0,0,IF(VLOOKUP(G173,$B$36:$P$54,12,FALSE)=0,0,IF(G173=0,0,I173*VLOOKUP(G173,$B$36:$P$54,7,FALSE)+VLOOKUP(G173,$B$36:$P$54,8,FALSE))))</f>
        <v>0</v>
      </c>
      <c r="F173" s="567">
        <f>IF(E173&gt;0,0,IF(G173=0,0,I173*VLOOKUP(G173,$B$36:$P$54,7,FALSE)+VLOOKUP(G173,$B$36:$P$54,8,FALSE)))</f>
        <v>0</v>
      </c>
      <c r="G173" s="566"/>
      <c r="H173" s="565"/>
      <c r="I173" s="564"/>
      <c r="J173" s="564"/>
      <c r="K173" s="563"/>
      <c r="L173" s="562"/>
      <c r="M173" s="562"/>
      <c r="N173" s="562"/>
      <c r="O173" s="562"/>
      <c r="P173" s="561"/>
      <c r="Q173" s="551"/>
      <c r="R173" s="569" t="s">
        <v>430</v>
      </c>
      <c r="S173" s="568"/>
      <c r="T173" s="568"/>
      <c r="U173" s="567">
        <f>IF(W173=0,0,IF(VLOOKUP(W173,$B$36:$P$54,12,FALSE)=0,0,IF(W173=0,0,Y173*VLOOKUP(W173,$B$36:$P$54,7,FALSE)+VLOOKUP(W173,$B$36:$P$54,8,FALSE))))</f>
        <v>0</v>
      </c>
      <c r="V173" s="567">
        <f>IF(U173&gt;0,0,IF(W173=0,0,Y173*VLOOKUP(W173,$B$36:$P$54,7,FALSE)+VLOOKUP(W173,$B$36:$P$54,8,FALSE)))</f>
        <v>0</v>
      </c>
      <c r="W173" s="566"/>
      <c r="X173" s="565"/>
      <c r="Y173" s="564"/>
      <c r="Z173" s="564"/>
      <c r="AA173" s="563"/>
      <c r="AB173" s="562"/>
      <c r="AC173" s="562"/>
      <c r="AD173" s="562"/>
      <c r="AE173" s="562"/>
      <c r="AF173" s="56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2:51" outlineLevel="1">
      <c r="B174" s="569" t="s">
        <v>429</v>
      </c>
      <c r="C174" s="568"/>
      <c r="D174" s="568"/>
      <c r="E174" s="567">
        <f>IF(G174=0,0,IF(VLOOKUP(G174,$B$36:$P$54,12,FALSE)=0,0,IF(G174=0,0,I174*VLOOKUP(G174,$B$36:$P$54,7,FALSE)+VLOOKUP(G174,$B$36:$P$54,8,FALSE))))</f>
        <v>0</v>
      </c>
      <c r="F174" s="567">
        <f>IF(E174&gt;0,0,IF(G174=0,0,I174*VLOOKUP(G174,$B$36:$P$54,7,FALSE)+VLOOKUP(G174,$B$36:$P$54,8,FALSE)))</f>
        <v>0</v>
      </c>
      <c r="G174" s="566"/>
      <c r="H174" s="565"/>
      <c r="I174" s="564"/>
      <c r="J174" s="564"/>
      <c r="K174" s="563"/>
      <c r="L174" s="562"/>
      <c r="M174" s="562"/>
      <c r="N174" s="562"/>
      <c r="O174" s="562"/>
      <c r="P174" s="561"/>
      <c r="Q174" s="551"/>
      <c r="R174" s="569" t="s">
        <v>429</v>
      </c>
      <c r="S174" s="568"/>
      <c r="T174" s="568"/>
      <c r="U174" s="567">
        <f>IF(W174=0,0,IF(VLOOKUP(W174,$B$36:$P$54,12,FALSE)=0,0,IF(W174=0,0,Y174*VLOOKUP(W174,$B$36:$P$54,7,FALSE)+VLOOKUP(W174,$B$36:$P$54,8,FALSE))))</f>
        <v>0</v>
      </c>
      <c r="V174" s="567">
        <f>IF(U174&gt;0,0,IF(W174=0,0,Y174*VLOOKUP(W174,$B$36:$P$54,7,FALSE)+VLOOKUP(W174,$B$36:$P$54,8,FALSE)))</f>
        <v>0</v>
      </c>
      <c r="W174" s="566"/>
      <c r="X174" s="565"/>
      <c r="Y174" s="564"/>
      <c r="Z174" s="564"/>
      <c r="AA174" s="563"/>
      <c r="AB174" s="562"/>
      <c r="AC174" s="562"/>
      <c r="AD174" s="562"/>
      <c r="AE174" s="562"/>
      <c r="AF174" s="56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2:51" outlineLevel="1">
      <c r="B175" s="569" t="s">
        <v>428</v>
      </c>
      <c r="C175" s="568"/>
      <c r="D175" s="568"/>
      <c r="E175" s="567">
        <f>IF(G175=0,0,IF(VLOOKUP(G175,$B$36:$P$54,12,FALSE)=0,0,IF(G175=0,0,I175*VLOOKUP(G175,$B$36:$P$54,7,FALSE)+VLOOKUP(G175,$B$36:$P$54,8,FALSE))))</f>
        <v>0</v>
      </c>
      <c r="F175" s="567">
        <f>IF(E175&gt;0,0,IF(G175=0,0,I175*VLOOKUP(G175,$B$36:$P$54,7,FALSE)+VLOOKUP(G175,$B$36:$P$54,8,FALSE)))</f>
        <v>0</v>
      </c>
      <c r="G175" s="566"/>
      <c r="H175" s="565"/>
      <c r="I175" s="564"/>
      <c r="J175" s="564"/>
      <c r="K175" s="563"/>
      <c r="L175" s="562"/>
      <c r="M175" s="562"/>
      <c r="N175" s="562"/>
      <c r="O175" s="562"/>
      <c r="P175" s="561"/>
      <c r="Q175" s="551"/>
      <c r="R175" s="569" t="s">
        <v>428</v>
      </c>
      <c r="S175" s="568"/>
      <c r="T175" s="568"/>
      <c r="U175" s="567">
        <f>IF(W175=0,0,IF(VLOOKUP(W175,$B$36:$P$54,12,FALSE)=0,0,IF(W175=0,0,Y175*VLOOKUP(W175,$B$36:$P$54,7,FALSE)+VLOOKUP(W175,$B$36:$P$54,8,FALSE))))</f>
        <v>0</v>
      </c>
      <c r="V175" s="567">
        <f>IF(U175&gt;0,0,IF(W175=0,0,Y175*VLOOKUP(W175,$B$36:$P$54,7,FALSE)+VLOOKUP(W175,$B$36:$P$54,8,FALSE)))</f>
        <v>0</v>
      </c>
      <c r="W175" s="566"/>
      <c r="X175" s="565"/>
      <c r="Y175" s="564"/>
      <c r="Z175" s="564"/>
      <c r="AA175" s="563"/>
      <c r="AB175" s="562"/>
      <c r="AC175" s="562"/>
      <c r="AD175" s="562"/>
      <c r="AE175" s="562"/>
      <c r="AF175" s="56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2:51" outlineLevel="1">
      <c r="B176" s="569" t="s">
        <v>427</v>
      </c>
      <c r="C176" s="568"/>
      <c r="D176" s="568"/>
      <c r="E176" s="567">
        <f>IF(G176=0,0,IF(VLOOKUP(G176,$B$36:$P$54,12,FALSE)=0,0,IF(G176=0,0,I176*VLOOKUP(G176,$B$36:$P$54,7,FALSE)+VLOOKUP(G176,$B$36:$P$54,8,FALSE))))</f>
        <v>0</v>
      </c>
      <c r="F176" s="567">
        <f>IF(E176&gt;0,0,IF(G176=0,0,I176*VLOOKUP(G176,$B$36:$P$54,7,FALSE)+VLOOKUP(G176,$B$36:$P$54,8,FALSE)))</f>
        <v>0</v>
      </c>
      <c r="G176" s="566"/>
      <c r="H176" s="565"/>
      <c r="I176" s="564"/>
      <c r="J176" s="564"/>
      <c r="K176" s="563"/>
      <c r="L176" s="562"/>
      <c r="M176" s="562"/>
      <c r="N176" s="562"/>
      <c r="O176" s="562"/>
      <c r="P176" s="561"/>
      <c r="Q176" s="551"/>
      <c r="R176" s="569" t="s">
        <v>427</v>
      </c>
      <c r="S176" s="568"/>
      <c r="T176" s="568"/>
      <c r="U176" s="567">
        <f>IF(W176=0,0,IF(VLOOKUP(W176,$B$36:$P$54,12,FALSE)=0,0,IF(W176=0,0,Y176*VLOOKUP(W176,$B$36:$P$54,7,FALSE)+VLOOKUP(W176,$B$36:$P$54,8,FALSE))))</f>
        <v>0</v>
      </c>
      <c r="V176" s="567">
        <f>IF(U176&gt;0,0,IF(W176=0,0,Y176*VLOOKUP(W176,$B$36:$P$54,7,FALSE)+VLOOKUP(W176,$B$36:$P$54,8,FALSE)))</f>
        <v>0</v>
      </c>
      <c r="W176" s="566"/>
      <c r="X176" s="565"/>
      <c r="Y176" s="564"/>
      <c r="Z176" s="564"/>
      <c r="AA176" s="563"/>
      <c r="AB176" s="562"/>
      <c r="AC176" s="562"/>
      <c r="AD176" s="562"/>
      <c r="AE176" s="562"/>
      <c r="AF176" s="56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2:60" outlineLevel="1">
      <c r="B177" s="569" t="s">
        <v>426</v>
      </c>
      <c r="C177" s="568"/>
      <c r="D177" s="568"/>
      <c r="E177" s="567">
        <f>IF(G177=0,0,IF(VLOOKUP(G177,$B$36:$P$54,12,FALSE)=0,0,IF(G177=0,0,I177*VLOOKUP(G177,$B$36:$P$54,7,FALSE)+VLOOKUP(G177,$B$36:$P$54,8,FALSE))))</f>
        <v>0</v>
      </c>
      <c r="F177" s="567">
        <f>IF(E177&gt;0,0,IF(G177=0,0,I177*VLOOKUP(G177,$B$36:$P$54,7,FALSE)+VLOOKUP(G177,$B$36:$P$54,8,FALSE)))</f>
        <v>0</v>
      </c>
      <c r="G177" s="566"/>
      <c r="H177" s="565"/>
      <c r="I177" s="564"/>
      <c r="J177" s="564"/>
      <c r="K177" s="563"/>
      <c r="L177" s="562"/>
      <c r="M177" s="562"/>
      <c r="N177" s="562"/>
      <c r="O177" s="562"/>
      <c r="P177" s="561"/>
      <c r="Q177" s="551"/>
      <c r="R177" s="569" t="s">
        <v>426</v>
      </c>
      <c r="S177" s="568"/>
      <c r="T177" s="568"/>
      <c r="U177" s="567">
        <f>IF(W177=0,0,IF(VLOOKUP(W177,$B$36:$P$54,12,FALSE)=0,0,IF(W177=0,0,Y177*VLOOKUP(W177,$B$36:$P$54,7,FALSE)+VLOOKUP(W177,$B$36:$P$54,8,FALSE))))</f>
        <v>0</v>
      </c>
      <c r="V177" s="567">
        <f>IF(U177&gt;0,0,IF(W177=0,0,Y177*VLOOKUP(W177,$B$36:$P$54,7,FALSE)+VLOOKUP(W177,$B$36:$P$54,8,FALSE)))</f>
        <v>0</v>
      </c>
      <c r="W177" s="566"/>
      <c r="X177" s="565"/>
      <c r="Y177" s="564"/>
      <c r="Z177" s="564"/>
      <c r="AA177" s="563"/>
      <c r="AB177" s="562"/>
      <c r="AC177" s="562"/>
      <c r="AD177" s="562"/>
      <c r="AE177" s="562"/>
      <c r="AF177" s="56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2:60" outlineLevel="1">
      <c r="B178" s="569" t="s">
        <v>425</v>
      </c>
      <c r="C178" s="568"/>
      <c r="D178" s="568"/>
      <c r="E178" s="567">
        <f>IF(G178=0,0,IF(VLOOKUP(G178,$B$36:$P$54,12,FALSE)=0,0,IF(G178=0,0,I178*VLOOKUP(G178,$B$36:$P$54,7,FALSE)+VLOOKUP(G178,$B$36:$P$54,8,FALSE))))</f>
        <v>0</v>
      </c>
      <c r="F178" s="567">
        <f>IF(E178&gt;0,0,IF(G178=0,0,I178*VLOOKUP(G178,$B$36:$P$54,7,FALSE)+VLOOKUP(G178,$B$36:$P$54,8,FALSE)))</f>
        <v>0</v>
      </c>
      <c r="G178" s="566"/>
      <c r="H178" s="565"/>
      <c r="I178" s="564"/>
      <c r="J178" s="564"/>
      <c r="K178" s="563"/>
      <c r="L178" s="562"/>
      <c r="M178" s="562"/>
      <c r="N178" s="562"/>
      <c r="O178" s="562"/>
      <c r="P178" s="561"/>
      <c r="Q178" s="551"/>
      <c r="R178" s="569" t="s">
        <v>425</v>
      </c>
      <c r="S178" s="568"/>
      <c r="T178" s="568"/>
      <c r="U178" s="567">
        <f>IF(W178=0,0,IF(VLOOKUP(W178,$B$36:$P$54,12,FALSE)=0,0,IF(W178=0,0,Y178*VLOOKUP(W178,$B$36:$P$54,7,FALSE)+VLOOKUP(W178,$B$36:$P$54,8,FALSE))))</f>
        <v>0</v>
      </c>
      <c r="V178" s="567">
        <f>IF(U178&gt;0,0,IF(W178=0,0,Y178*VLOOKUP(W178,$B$36:$P$54,7,FALSE)+VLOOKUP(W178,$B$36:$P$54,8,FALSE)))</f>
        <v>0</v>
      </c>
      <c r="W178" s="566"/>
      <c r="X178" s="565"/>
      <c r="Y178" s="564"/>
      <c r="Z178" s="564"/>
      <c r="AA178" s="563"/>
      <c r="AB178" s="562"/>
      <c r="AC178" s="562"/>
      <c r="AD178" s="562"/>
      <c r="AE178" s="562"/>
      <c r="AF178" s="56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2:60" outlineLevel="1">
      <c r="B179" s="569" t="s">
        <v>424</v>
      </c>
      <c r="C179" s="568"/>
      <c r="D179" s="568"/>
      <c r="E179" s="567">
        <f>IF(G179=0,0,IF(VLOOKUP(G179,$B$36:$P$54,12,FALSE)=0,0,IF(G179=0,0,I179*VLOOKUP(G179,$B$36:$P$54,7,FALSE)+VLOOKUP(G179,$B$36:$P$54,8,FALSE))))</f>
        <v>0</v>
      </c>
      <c r="F179" s="567">
        <f>IF(E179&gt;0,0,IF(G179=0,0,I179*VLOOKUP(G179,$B$36:$P$54,7,FALSE)+VLOOKUP(G179,$B$36:$P$54,8,FALSE)))</f>
        <v>0</v>
      </c>
      <c r="G179" s="566"/>
      <c r="H179" s="565"/>
      <c r="I179" s="564"/>
      <c r="J179" s="564"/>
      <c r="K179" s="563"/>
      <c r="L179" s="562"/>
      <c r="M179" s="562"/>
      <c r="N179" s="562"/>
      <c r="O179" s="562"/>
      <c r="P179" s="561"/>
      <c r="Q179" s="551"/>
      <c r="R179" s="569" t="s">
        <v>424</v>
      </c>
      <c r="S179" s="568"/>
      <c r="T179" s="568"/>
      <c r="U179" s="567">
        <f>IF(W179=0,0,IF(VLOOKUP(W179,$B$36:$P$54,12,FALSE)=0,0,IF(W179=0,0,Y179*VLOOKUP(W179,$B$36:$P$54,7,FALSE)+VLOOKUP(W179,$B$36:$P$54,8,FALSE))))</f>
        <v>0</v>
      </c>
      <c r="V179" s="567">
        <f>IF(U179&gt;0,0,IF(W179=0,0,Y179*VLOOKUP(W179,$B$36:$P$54,7,FALSE)+VLOOKUP(W179,$B$36:$P$54,8,FALSE)))</f>
        <v>0</v>
      </c>
      <c r="W179" s="566"/>
      <c r="X179" s="565"/>
      <c r="Y179" s="564"/>
      <c r="Z179" s="564"/>
      <c r="AA179" s="563"/>
      <c r="AB179" s="562"/>
      <c r="AC179" s="562"/>
      <c r="AD179" s="562"/>
      <c r="AE179" s="562"/>
      <c r="AF179" s="56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2:60" outlineLevel="1">
      <c r="B180" s="569" t="s">
        <v>423</v>
      </c>
      <c r="C180" s="568"/>
      <c r="D180" s="568"/>
      <c r="E180" s="567">
        <f>IF(G180=0,0,IF(VLOOKUP(G180,$B$36:$P$54,12,FALSE)=0,0,IF(G180=0,0,I180*VLOOKUP(G180,$B$36:$P$54,7,FALSE)+VLOOKUP(G180,$B$36:$P$54,8,FALSE))))</f>
        <v>0</v>
      </c>
      <c r="F180" s="567">
        <f>IF(E180&gt;0,0,IF(G180=0,0,I180*VLOOKUP(G180,$B$36:$P$54,7,FALSE)+VLOOKUP(G180,$B$36:$P$54,8,FALSE)))</f>
        <v>0</v>
      </c>
      <c r="G180" s="566"/>
      <c r="H180" s="565"/>
      <c r="I180" s="564"/>
      <c r="J180" s="564"/>
      <c r="K180" s="563"/>
      <c r="L180" s="562"/>
      <c r="M180" s="562"/>
      <c r="N180" s="562"/>
      <c r="O180" s="562"/>
      <c r="P180" s="561"/>
      <c r="Q180" s="551"/>
      <c r="R180" s="569" t="s">
        <v>423</v>
      </c>
      <c r="S180" s="568"/>
      <c r="T180" s="568"/>
      <c r="U180" s="567">
        <f>IF(W180=0,0,IF(VLOOKUP(W180,$B$36:$P$54,12,FALSE)=0,0,IF(W180=0,0,Y180*VLOOKUP(W180,$B$36:$P$54,7,FALSE)+VLOOKUP(W180,$B$36:$P$54,8,FALSE))))</f>
        <v>0</v>
      </c>
      <c r="V180" s="567">
        <f>IF(U180&gt;0,0,IF(W180=0,0,Y180*VLOOKUP(W180,$B$36:$P$54,7,FALSE)+VLOOKUP(W180,$B$36:$P$54,8,FALSE)))</f>
        <v>0</v>
      </c>
      <c r="W180" s="566"/>
      <c r="X180" s="565"/>
      <c r="Y180" s="564"/>
      <c r="Z180" s="564"/>
      <c r="AA180" s="563"/>
      <c r="AB180" s="562"/>
      <c r="AC180" s="562"/>
      <c r="AD180" s="562"/>
      <c r="AE180" s="562"/>
      <c r="AF180" s="56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2:60" ht="12" outlineLevel="1" thickBot="1">
      <c r="B181" s="560" t="s">
        <v>422</v>
      </c>
      <c r="C181" s="559"/>
      <c r="D181" s="559"/>
      <c r="E181" s="558">
        <f>IF(G181=0,0,IF(VLOOKUP(G181,$B$36:$P$54,12,FALSE)=0,0,IF(G181=0,0,I181*VLOOKUP(G181,$B$36:$P$54,7,FALSE)+VLOOKUP(G181,$B$36:$P$54,8,FALSE))))</f>
        <v>0</v>
      </c>
      <c r="F181" s="558">
        <f>IF(E181&gt;0,0,IF(G181=0,0,I181*VLOOKUP(G181,$B$36:$P$54,7,FALSE)+VLOOKUP(G181,$B$36:$P$54,8,FALSE)))</f>
        <v>0</v>
      </c>
      <c r="G181" s="557"/>
      <c r="H181" s="556"/>
      <c r="I181" s="555"/>
      <c r="J181" s="555"/>
      <c r="K181" s="554"/>
      <c r="L181" s="553"/>
      <c r="M181" s="553"/>
      <c r="N181" s="553"/>
      <c r="O181" s="553"/>
      <c r="P181" s="552"/>
      <c r="Q181" s="551"/>
      <c r="R181" s="560" t="s">
        <v>422</v>
      </c>
      <c r="S181" s="559"/>
      <c r="T181" s="559"/>
      <c r="U181" s="558">
        <f>IF(W181=0,0,IF(VLOOKUP(W181,$B$36:$P$54,12,FALSE)=0,0,IF(W181=0,0,Y181*VLOOKUP(W181,$B$36:$P$54,7,FALSE)+VLOOKUP(W181,$B$36:$P$54,8,FALSE))))</f>
        <v>0</v>
      </c>
      <c r="V181" s="558">
        <f>IF(U181&gt;0,0,IF(W181=0,0,Y181*VLOOKUP(W181,$B$36:$P$54,7,FALSE)+VLOOKUP(W181,$B$36:$P$54,8,FALSE)))</f>
        <v>0</v>
      </c>
      <c r="W181" s="557"/>
      <c r="X181" s="556"/>
      <c r="Y181" s="555"/>
      <c r="Z181" s="555"/>
      <c r="AA181" s="554"/>
      <c r="AB181" s="553"/>
      <c r="AC181" s="553"/>
      <c r="AD181" s="553"/>
      <c r="AE181" s="553"/>
      <c r="AF181" s="552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2:60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5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2:60" ht="15.75">
      <c r="B183" s="207" t="s">
        <v>421</v>
      </c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2:60" ht="13.5" customHeight="1" outlineLevel="1" thickBot="1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2:60" ht="14.25" customHeight="1" outlineLevel="1" thickBot="1">
      <c r="B185" s="519" t="s">
        <v>420</v>
      </c>
      <c r="C185" s="518"/>
      <c r="D185" s="517"/>
      <c r="E185" s="550" t="s">
        <v>402</v>
      </c>
      <c r="F185" s="549" t="s">
        <v>247</v>
      </c>
      <c r="G185" s="518"/>
      <c r="H185" s="518"/>
      <c r="I185" s="518"/>
      <c r="J185" s="517"/>
      <c r="K185" s="548" t="s">
        <v>419</v>
      </c>
      <c r="L185" s="547"/>
      <c r="M185" s="547"/>
      <c r="N185" s="546"/>
      <c r="O185" s="524"/>
      <c r="P185" s="435" t="s">
        <v>418</v>
      </c>
      <c r="Q185" s="434"/>
      <c r="R185" s="434"/>
      <c r="S185" s="434"/>
      <c r="T185" s="434"/>
      <c r="U185" s="434"/>
      <c r="V185" s="434"/>
      <c r="W185" s="434"/>
      <c r="X185" s="434"/>
      <c r="Y185" s="434"/>
      <c r="Z185" s="433"/>
      <c r="AA185" s="1"/>
      <c r="AB185" s="435" t="s">
        <v>417</v>
      </c>
      <c r="AC185" s="434"/>
      <c r="AD185" s="434"/>
      <c r="AE185" s="434"/>
      <c r="AF185" s="434"/>
      <c r="AG185" s="434"/>
      <c r="AH185" s="434"/>
      <c r="AI185" s="434"/>
      <c r="AJ185" s="434"/>
      <c r="AK185" s="434"/>
      <c r="AL185" s="434"/>
      <c r="AM185" s="434"/>
      <c r="AN185" s="433"/>
      <c r="AO185" s="489"/>
      <c r="AP185" s="435" t="s">
        <v>110</v>
      </c>
      <c r="AQ185" s="434"/>
      <c r="AR185" s="434"/>
      <c r="AS185" s="434"/>
      <c r="AT185" s="434"/>
      <c r="AU185" s="434"/>
      <c r="AV185" s="434"/>
      <c r="AW185" s="434"/>
      <c r="AX185" s="434"/>
      <c r="AY185" s="434"/>
      <c r="AZ185" s="434"/>
      <c r="BA185" s="434"/>
      <c r="BB185" s="434"/>
      <c r="BC185" s="434"/>
      <c r="BD185" s="434"/>
      <c r="BE185" s="434"/>
      <c r="BF185" s="433"/>
    </row>
    <row r="186" spans="2:60" ht="14.25" customHeight="1" outlineLevel="1" thickTop="1" thickBot="1">
      <c r="B186" s="512"/>
      <c r="C186" s="511"/>
      <c r="D186" s="510"/>
      <c r="E186" s="545"/>
      <c r="F186" s="544"/>
      <c r="G186" s="511"/>
      <c r="H186" s="511"/>
      <c r="I186" s="511"/>
      <c r="J186" s="510"/>
      <c r="K186" s="543" t="s">
        <v>4</v>
      </c>
      <c r="L186" s="542"/>
      <c r="M186" s="542"/>
      <c r="N186" s="541"/>
      <c r="O186" s="524"/>
      <c r="P186" s="420"/>
      <c r="Q186" s="419"/>
      <c r="R186" s="419"/>
      <c r="S186" s="419"/>
      <c r="T186" s="419"/>
      <c r="U186" s="419"/>
      <c r="V186" s="419"/>
      <c r="W186" s="419"/>
      <c r="X186" s="419"/>
      <c r="Y186" s="419"/>
      <c r="Z186" s="418"/>
      <c r="AA186" s="1"/>
      <c r="AB186" s="420"/>
      <c r="AC186" s="419"/>
      <c r="AD186" s="419"/>
      <c r="AE186" s="419"/>
      <c r="AF186" s="419"/>
      <c r="AG186" s="419"/>
      <c r="AH186" s="419"/>
      <c r="AI186" s="419"/>
      <c r="AJ186" s="419"/>
      <c r="AK186" s="419"/>
      <c r="AL186" s="419"/>
      <c r="AM186" s="419"/>
      <c r="AN186" s="418"/>
      <c r="AO186" s="194"/>
      <c r="AP186" s="414"/>
      <c r="AQ186" s="398"/>
      <c r="AR186" s="398"/>
      <c r="AS186" s="398"/>
      <c r="AT186" s="398"/>
      <c r="AU186" s="398"/>
      <c r="AV186" s="398"/>
      <c r="AW186" s="398"/>
      <c r="AX186" s="398"/>
      <c r="AY186" s="398"/>
      <c r="AZ186" s="180"/>
      <c r="BA186" s="180"/>
      <c r="BB186" s="180"/>
      <c r="BC186" s="180"/>
      <c r="BD186" s="180"/>
      <c r="BE186" s="180"/>
      <c r="BF186" s="397"/>
      <c r="BG186" s="53"/>
      <c r="BH186" s="53"/>
    </row>
    <row r="187" spans="2:60" ht="13.5" customHeight="1" outlineLevel="1" thickTop="1">
      <c r="B187" s="540" t="s">
        <v>233</v>
      </c>
      <c r="C187" s="539"/>
      <c r="D187" s="538"/>
      <c r="E187" s="537" t="s">
        <v>4</v>
      </c>
      <c r="F187" s="536"/>
      <c r="G187" s="535"/>
      <c r="H187" s="535"/>
      <c r="I187" s="535"/>
      <c r="J187" s="534"/>
      <c r="K187" s="533" t="s">
        <v>183</v>
      </c>
      <c r="L187" s="532"/>
      <c r="M187" s="532"/>
      <c r="N187" s="531"/>
      <c r="O187" s="524"/>
      <c r="P187" s="365"/>
      <c r="Q187" s="364"/>
      <c r="R187" s="364"/>
      <c r="S187" s="364"/>
      <c r="T187" s="364"/>
      <c r="U187" s="364"/>
      <c r="V187" s="364"/>
      <c r="W187" s="364"/>
      <c r="X187" s="364"/>
      <c r="Y187" s="364"/>
      <c r="Z187" s="363"/>
      <c r="AA187" s="1"/>
      <c r="AB187" s="365"/>
      <c r="AC187" s="364"/>
      <c r="AD187" s="364"/>
      <c r="AE187" s="364"/>
      <c r="AF187" s="364"/>
      <c r="AG187" s="364"/>
      <c r="AH187" s="364"/>
      <c r="AI187" s="364"/>
      <c r="AJ187" s="364"/>
      <c r="AK187" s="364"/>
      <c r="AL187" s="364"/>
      <c r="AM187" s="364"/>
      <c r="AN187" s="363"/>
      <c r="AO187" s="194"/>
      <c r="AP187" s="410" t="s">
        <v>416</v>
      </c>
      <c r="AQ187" s="409"/>
      <c r="AR187" s="409"/>
      <c r="AS187" s="409"/>
      <c r="AT187" s="409"/>
      <c r="AU187" s="409"/>
      <c r="AV187" s="409"/>
      <c r="AW187" s="408"/>
      <c r="AX187" s="398"/>
      <c r="AY187" s="417" t="s">
        <v>415</v>
      </c>
      <c r="AZ187" s="409"/>
      <c r="BA187" s="409"/>
      <c r="BB187" s="409"/>
      <c r="BC187" s="409"/>
      <c r="BD187" s="409"/>
      <c r="BE187" s="409"/>
      <c r="BF187" s="416"/>
      <c r="BG187" s="53"/>
      <c r="BH187" s="53"/>
    </row>
    <row r="188" spans="2:60" ht="12.75" customHeight="1" outlineLevel="1">
      <c r="B188" s="474" t="s">
        <v>231</v>
      </c>
      <c r="C188" s="473"/>
      <c r="D188" s="472"/>
      <c r="E188" s="36" t="s">
        <v>4</v>
      </c>
      <c r="F188" s="470"/>
      <c r="G188" s="469"/>
      <c r="H188" s="469"/>
      <c r="I188" s="469"/>
      <c r="J188" s="523"/>
      <c r="K188" s="530"/>
      <c r="L188" s="529"/>
      <c r="M188" s="529"/>
      <c r="N188" s="528"/>
      <c r="O188" s="524"/>
      <c r="P188" s="365"/>
      <c r="Q188" s="364"/>
      <c r="R188" s="364"/>
      <c r="S188" s="364"/>
      <c r="T188" s="364"/>
      <c r="U188" s="364"/>
      <c r="V188" s="364"/>
      <c r="W188" s="364"/>
      <c r="X188" s="364"/>
      <c r="Y188" s="364"/>
      <c r="Z188" s="363"/>
      <c r="AA188" s="1"/>
      <c r="AB188" s="365"/>
      <c r="AC188" s="364"/>
      <c r="AD188" s="364"/>
      <c r="AE188" s="364"/>
      <c r="AF188" s="364"/>
      <c r="AG188" s="364"/>
      <c r="AH188" s="364"/>
      <c r="AI188" s="364"/>
      <c r="AJ188" s="364"/>
      <c r="AK188" s="364"/>
      <c r="AL188" s="364"/>
      <c r="AM188" s="364"/>
      <c r="AN188" s="363"/>
      <c r="AO188" s="194"/>
      <c r="AP188" s="404" t="s">
        <v>4</v>
      </c>
      <c r="AQ188" s="403"/>
      <c r="AR188" s="403"/>
      <c r="AS188" s="403"/>
      <c r="AT188" s="403"/>
      <c r="AU188" s="403"/>
      <c r="AV188" s="403"/>
      <c r="AW188" s="402"/>
      <c r="AX188" s="398"/>
      <c r="AY188" s="452" t="s">
        <v>4</v>
      </c>
      <c r="AZ188" s="403"/>
      <c r="BA188" s="403"/>
      <c r="BB188" s="403"/>
      <c r="BC188" s="403"/>
      <c r="BD188" s="403"/>
      <c r="BE188" s="403"/>
      <c r="BF188" s="451"/>
      <c r="BG188" s="53"/>
      <c r="BH188" s="53"/>
    </row>
    <row r="189" spans="2:60" ht="12.75" customHeight="1" outlineLevel="1">
      <c r="B189" s="474" t="s">
        <v>414</v>
      </c>
      <c r="C189" s="473"/>
      <c r="D189" s="472"/>
      <c r="E189" s="36" t="s">
        <v>4</v>
      </c>
      <c r="F189" s="470"/>
      <c r="G189" s="469"/>
      <c r="H189" s="469"/>
      <c r="I189" s="469"/>
      <c r="J189" s="523"/>
      <c r="K189" s="527"/>
      <c r="L189" s="526"/>
      <c r="M189" s="526"/>
      <c r="N189" s="525"/>
      <c r="O189" s="524"/>
      <c r="P189" s="365"/>
      <c r="Q189" s="364"/>
      <c r="R189" s="364"/>
      <c r="S189" s="364"/>
      <c r="T189" s="364"/>
      <c r="U189" s="364"/>
      <c r="V189" s="364"/>
      <c r="W189" s="364"/>
      <c r="X189" s="364"/>
      <c r="Y189" s="364"/>
      <c r="Z189" s="363"/>
      <c r="AA189" s="1"/>
      <c r="AB189" s="365"/>
      <c r="AC189" s="364"/>
      <c r="AD189" s="364"/>
      <c r="AE189" s="364"/>
      <c r="AF189" s="364"/>
      <c r="AG189" s="364"/>
      <c r="AH189" s="364"/>
      <c r="AI189" s="364"/>
      <c r="AJ189" s="364"/>
      <c r="AK189" s="364"/>
      <c r="AL189" s="364"/>
      <c r="AM189" s="364"/>
      <c r="AN189" s="363"/>
      <c r="AO189" s="194"/>
      <c r="AP189" s="401" t="s">
        <v>322</v>
      </c>
      <c r="AQ189" s="400"/>
      <c r="AR189" s="400"/>
      <c r="AS189" s="400"/>
      <c r="AT189" s="400"/>
      <c r="AU189" s="400"/>
      <c r="AV189" s="400"/>
      <c r="AW189" s="399"/>
      <c r="AX189" s="398"/>
      <c r="AY189" s="444" t="s">
        <v>322</v>
      </c>
      <c r="AZ189" s="400"/>
      <c r="BA189" s="400"/>
      <c r="BB189" s="400"/>
      <c r="BC189" s="400"/>
      <c r="BD189" s="400"/>
      <c r="BE189" s="400"/>
      <c r="BF189" s="443"/>
      <c r="BG189" s="53"/>
      <c r="BH189" s="53"/>
    </row>
    <row r="190" spans="2:60" ht="12.75" customHeight="1" outlineLevel="1">
      <c r="B190" s="474" t="s">
        <v>413</v>
      </c>
      <c r="C190" s="473"/>
      <c r="D190" s="472"/>
      <c r="E190" s="36" t="s">
        <v>4</v>
      </c>
      <c r="F190" s="470"/>
      <c r="G190" s="469"/>
      <c r="H190" s="469"/>
      <c r="I190" s="469"/>
      <c r="J190" s="523"/>
      <c r="K190" s="522"/>
      <c r="L190" s="466"/>
      <c r="M190" s="466"/>
      <c r="N190" s="465"/>
      <c r="O190" s="1"/>
      <c r="P190" s="365"/>
      <c r="Q190" s="364"/>
      <c r="R190" s="364"/>
      <c r="S190" s="364"/>
      <c r="T190" s="364"/>
      <c r="U190" s="364"/>
      <c r="V190" s="364"/>
      <c r="W190" s="364"/>
      <c r="X190" s="364"/>
      <c r="Y190" s="364"/>
      <c r="Z190" s="363"/>
      <c r="AA190" s="1"/>
      <c r="AB190" s="365"/>
      <c r="AC190" s="364"/>
      <c r="AD190" s="364"/>
      <c r="AE190" s="364"/>
      <c r="AF190" s="364"/>
      <c r="AG190" s="364"/>
      <c r="AH190" s="364"/>
      <c r="AI190" s="364"/>
      <c r="AJ190" s="364"/>
      <c r="AK190" s="364"/>
      <c r="AL190" s="364"/>
      <c r="AM190" s="364"/>
      <c r="AN190" s="363"/>
      <c r="AO190" s="194"/>
      <c r="AP190" s="414"/>
      <c r="AQ190" s="398"/>
      <c r="AR190" s="398"/>
      <c r="AS190" s="398"/>
      <c r="AT190" s="398"/>
      <c r="AU190" s="398"/>
      <c r="AV190" s="398"/>
      <c r="AW190" s="398"/>
      <c r="AX190" s="398"/>
      <c r="AY190" s="398"/>
      <c r="AZ190" s="180"/>
      <c r="BA190" s="180"/>
      <c r="BB190" s="180"/>
      <c r="BC190" s="180"/>
      <c r="BD190" s="180"/>
      <c r="BE190" s="180"/>
      <c r="BF190" s="397"/>
      <c r="BG190" s="53"/>
      <c r="BH190" s="53"/>
    </row>
    <row r="191" spans="2:60" ht="12.75" customHeight="1" outlineLevel="1">
      <c r="B191" s="474" t="s">
        <v>412</v>
      </c>
      <c r="C191" s="473"/>
      <c r="D191" s="472"/>
      <c r="E191" s="36" t="s">
        <v>4</v>
      </c>
      <c r="F191" s="470"/>
      <c r="G191" s="469"/>
      <c r="H191" s="469"/>
      <c r="I191" s="469"/>
      <c r="J191" s="523"/>
      <c r="K191" s="522"/>
      <c r="L191" s="466"/>
      <c r="M191" s="466"/>
      <c r="N191" s="465"/>
      <c r="O191" s="1"/>
      <c r="P191" s="365"/>
      <c r="Q191" s="364"/>
      <c r="R191" s="364"/>
      <c r="S191" s="364"/>
      <c r="T191" s="364"/>
      <c r="U191" s="364"/>
      <c r="V191" s="364"/>
      <c r="W191" s="364"/>
      <c r="X191" s="364"/>
      <c r="Y191" s="364"/>
      <c r="Z191" s="363"/>
      <c r="AA191" s="1"/>
      <c r="AB191" s="365"/>
      <c r="AC191" s="364"/>
      <c r="AD191" s="364"/>
      <c r="AE191" s="364"/>
      <c r="AF191" s="364"/>
      <c r="AG191" s="364"/>
      <c r="AH191" s="364"/>
      <c r="AI191" s="364"/>
      <c r="AJ191" s="364"/>
      <c r="AK191" s="364"/>
      <c r="AL191" s="364"/>
      <c r="AM191" s="364"/>
      <c r="AN191" s="363"/>
      <c r="AO191" s="194"/>
      <c r="AP191" s="410" t="s">
        <v>411</v>
      </c>
      <c r="AQ191" s="409"/>
      <c r="AR191" s="409"/>
      <c r="AS191" s="409"/>
      <c r="AT191" s="409"/>
      <c r="AU191" s="409"/>
      <c r="AV191" s="409"/>
      <c r="AW191" s="408"/>
      <c r="AX191" s="398"/>
      <c r="AY191" s="417" t="s">
        <v>410</v>
      </c>
      <c r="AZ191" s="409"/>
      <c r="BA191" s="409"/>
      <c r="BB191" s="409"/>
      <c r="BC191" s="409"/>
      <c r="BD191" s="409"/>
      <c r="BE191" s="409"/>
      <c r="BF191" s="416"/>
      <c r="BG191" s="53"/>
      <c r="BH191" s="53"/>
    </row>
    <row r="192" spans="2:60" ht="12.75" customHeight="1" outlineLevel="1">
      <c r="B192" s="474" t="s">
        <v>409</v>
      </c>
      <c r="C192" s="473"/>
      <c r="D192" s="472"/>
      <c r="E192" s="36" t="s">
        <v>4</v>
      </c>
      <c r="F192" s="470"/>
      <c r="G192" s="469"/>
      <c r="H192" s="469"/>
      <c r="I192" s="469"/>
      <c r="J192" s="523"/>
      <c r="K192" s="522"/>
      <c r="L192" s="466"/>
      <c r="M192" s="466"/>
      <c r="N192" s="465"/>
      <c r="O192" s="1"/>
      <c r="P192" s="365"/>
      <c r="Q192" s="364"/>
      <c r="R192" s="364"/>
      <c r="S192" s="364"/>
      <c r="T192" s="364"/>
      <c r="U192" s="364"/>
      <c r="V192" s="364"/>
      <c r="W192" s="364"/>
      <c r="X192" s="364"/>
      <c r="Y192" s="364"/>
      <c r="Z192" s="363"/>
      <c r="AA192" s="1"/>
      <c r="AB192" s="365"/>
      <c r="AC192" s="364"/>
      <c r="AD192" s="364"/>
      <c r="AE192" s="364"/>
      <c r="AF192" s="364"/>
      <c r="AG192" s="364"/>
      <c r="AH192" s="364"/>
      <c r="AI192" s="364"/>
      <c r="AJ192" s="364"/>
      <c r="AK192" s="364"/>
      <c r="AL192" s="364"/>
      <c r="AM192" s="364"/>
      <c r="AN192" s="363"/>
      <c r="AO192" s="194"/>
      <c r="AP192" s="404" t="s">
        <v>4</v>
      </c>
      <c r="AQ192" s="403"/>
      <c r="AR192" s="403"/>
      <c r="AS192" s="403"/>
      <c r="AT192" s="403"/>
      <c r="AU192" s="403"/>
      <c r="AV192" s="403"/>
      <c r="AW192" s="402"/>
      <c r="AX192" s="398"/>
      <c r="AY192" s="452" t="s">
        <v>4</v>
      </c>
      <c r="AZ192" s="403"/>
      <c r="BA192" s="403"/>
      <c r="BB192" s="403"/>
      <c r="BC192" s="403"/>
      <c r="BD192" s="403"/>
      <c r="BE192" s="403"/>
      <c r="BF192" s="451"/>
      <c r="BG192" s="53"/>
      <c r="BH192" s="53"/>
    </row>
    <row r="193" spans="2:60" ht="12.75" customHeight="1" outlineLevel="1">
      <c r="B193" s="474" t="s">
        <v>408</v>
      </c>
      <c r="C193" s="473"/>
      <c r="D193" s="472"/>
      <c r="E193" s="36" t="s">
        <v>4</v>
      </c>
      <c r="F193" s="470"/>
      <c r="G193" s="469"/>
      <c r="H193" s="469"/>
      <c r="I193" s="469"/>
      <c r="J193" s="523"/>
      <c r="K193" s="522"/>
      <c r="L193" s="466"/>
      <c r="M193" s="466"/>
      <c r="N193" s="465"/>
      <c r="O193" s="1"/>
      <c r="P193" s="365"/>
      <c r="Q193" s="364"/>
      <c r="R193" s="364"/>
      <c r="S193" s="364"/>
      <c r="T193" s="364"/>
      <c r="U193" s="364"/>
      <c r="V193" s="364"/>
      <c r="W193" s="364"/>
      <c r="X193" s="364"/>
      <c r="Y193" s="364"/>
      <c r="Z193" s="363"/>
      <c r="AA193" s="1"/>
      <c r="AB193" s="365"/>
      <c r="AC193" s="364"/>
      <c r="AD193" s="364"/>
      <c r="AE193" s="364"/>
      <c r="AF193" s="364"/>
      <c r="AG193" s="364"/>
      <c r="AH193" s="364"/>
      <c r="AI193" s="364"/>
      <c r="AJ193" s="364"/>
      <c r="AK193" s="364"/>
      <c r="AL193" s="364"/>
      <c r="AM193" s="364"/>
      <c r="AN193" s="363"/>
      <c r="AO193" s="194"/>
      <c r="AP193" s="401" t="s">
        <v>322</v>
      </c>
      <c r="AQ193" s="400"/>
      <c r="AR193" s="400"/>
      <c r="AS193" s="400"/>
      <c r="AT193" s="400"/>
      <c r="AU193" s="400"/>
      <c r="AV193" s="400"/>
      <c r="AW193" s="399"/>
      <c r="AX193" s="398"/>
      <c r="AY193" s="444" t="s">
        <v>322</v>
      </c>
      <c r="AZ193" s="400"/>
      <c r="BA193" s="400"/>
      <c r="BB193" s="400"/>
      <c r="BC193" s="400"/>
      <c r="BD193" s="400"/>
      <c r="BE193" s="400"/>
      <c r="BF193" s="443"/>
      <c r="BG193" s="53"/>
      <c r="BH193" s="53"/>
    </row>
    <row r="194" spans="2:60" ht="12.75" customHeight="1" outlineLevel="1">
      <c r="B194" s="474" t="s">
        <v>220</v>
      </c>
      <c r="C194" s="473"/>
      <c r="D194" s="472"/>
      <c r="E194" s="36" t="s">
        <v>4</v>
      </c>
      <c r="F194" s="470"/>
      <c r="G194" s="469"/>
      <c r="H194" s="469"/>
      <c r="I194" s="469"/>
      <c r="J194" s="523"/>
      <c r="K194" s="522"/>
      <c r="L194" s="466"/>
      <c r="M194" s="466"/>
      <c r="N194" s="465"/>
      <c r="O194" s="1"/>
      <c r="P194" s="365"/>
      <c r="Q194" s="364"/>
      <c r="R194" s="364"/>
      <c r="S194" s="364"/>
      <c r="T194" s="364"/>
      <c r="U194" s="364"/>
      <c r="V194" s="364"/>
      <c r="W194" s="364"/>
      <c r="X194" s="364"/>
      <c r="Y194" s="364"/>
      <c r="Z194" s="363"/>
      <c r="AA194" s="1"/>
      <c r="AB194" s="365"/>
      <c r="AC194" s="364"/>
      <c r="AD194" s="364"/>
      <c r="AE194" s="364"/>
      <c r="AF194" s="364"/>
      <c r="AG194" s="364"/>
      <c r="AH194" s="364"/>
      <c r="AI194" s="364"/>
      <c r="AJ194" s="364"/>
      <c r="AK194" s="364"/>
      <c r="AL194" s="364"/>
      <c r="AM194" s="364"/>
      <c r="AN194" s="363"/>
      <c r="AO194" s="194"/>
      <c r="AP194" s="414"/>
      <c r="AQ194" s="398"/>
      <c r="AR194" s="398"/>
      <c r="AS194" s="398"/>
      <c r="AT194" s="398"/>
      <c r="AU194" s="398"/>
      <c r="AV194" s="398"/>
      <c r="AW194" s="398"/>
      <c r="AX194" s="398"/>
      <c r="AY194" s="398"/>
      <c r="AZ194" s="180"/>
      <c r="BA194" s="180"/>
      <c r="BB194" s="180"/>
      <c r="BC194" s="180"/>
      <c r="BD194" s="180"/>
      <c r="BE194" s="180"/>
      <c r="BF194" s="397"/>
      <c r="BG194" s="53"/>
      <c r="BH194" s="53"/>
    </row>
    <row r="195" spans="2:60" ht="12.75" customHeight="1" outlineLevel="1">
      <c r="B195" s="474" t="s">
        <v>218</v>
      </c>
      <c r="C195" s="473"/>
      <c r="D195" s="472"/>
      <c r="E195" s="36" t="s">
        <v>4</v>
      </c>
      <c r="F195" s="470"/>
      <c r="G195" s="469"/>
      <c r="H195" s="469"/>
      <c r="I195" s="469"/>
      <c r="J195" s="523"/>
      <c r="K195" s="522"/>
      <c r="L195" s="466"/>
      <c r="M195" s="466"/>
      <c r="N195" s="465"/>
      <c r="O195" s="1"/>
      <c r="P195" s="365"/>
      <c r="Q195" s="364"/>
      <c r="R195" s="364"/>
      <c r="S195" s="364"/>
      <c r="T195" s="364"/>
      <c r="U195" s="364"/>
      <c r="V195" s="364"/>
      <c r="W195" s="364"/>
      <c r="X195" s="364"/>
      <c r="Y195" s="364"/>
      <c r="Z195" s="363"/>
      <c r="AA195" s="1"/>
      <c r="AB195" s="365"/>
      <c r="AC195" s="364"/>
      <c r="AD195" s="364"/>
      <c r="AE195" s="364"/>
      <c r="AF195" s="364"/>
      <c r="AG195" s="364"/>
      <c r="AH195" s="364"/>
      <c r="AI195" s="364"/>
      <c r="AJ195" s="364"/>
      <c r="AK195" s="364"/>
      <c r="AL195" s="364"/>
      <c r="AM195" s="364"/>
      <c r="AN195" s="363"/>
      <c r="AO195" s="194"/>
      <c r="AP195" s="410" t="s">
        <v>407</v>
      </c>
      <c r="AQ195" s="409"/>
      <c r="AR195" s="409"/>
      <c r="AS195" s="409"/>
      <c r="AT195" s="409"/>
      <c r="AU195" s="409"/>
      <c r="AV195" s="409"/>
      <c r="AW195" s="408"/>
      <c r="AX195" s="398"/>
      <c r="AY195" s="417" t="s">
        <v>406</v>
      </c>
      <c r="AZ195" s="409"/>
      <c r="BA195" s="409"/>
      <c r="BB195" s="409"/>
      <c r="BC195" s="409"/>
      <c r="BD195" s="409"/>
      <c r="BE195" s="409"/>
      <c r="BF195" s="416"/>
      <c r="BG195" s="53"/>
      <c r="BH195" s="53"/>
    </row>
    <row r="196" spans="2:60" ht="12.75" customHeight="1" outlineLevel="1">
      <c r="B196" s="474" t="s">
        <v>216</v>
      </c>
      <c r="C196" s="473"/>
      <c r="D196" s="472"/>
      <c r="E196" s="36" t="s">
        <v>4</v>
      </c>
      <c r="F196" s="470"/>
      <c r="G196" s="469"/>
      <c r="H196" s="469"/>
      <c r="I196" s="469"/>
      <c r="J196" s="523"/>
      <c r="K196" s="522"/>
      <c r="L196" s="466"/>
      <c r="M196" s="466"/>
      <c r="N196" s="465"/>
      <c r="O196" s="1"/>
      <c r="P196" s="365"/>
      <c r="Q196" s="364"/>
      <c r="R196" s="364"/>
      <c r="S196" s="364"/>
      <c r="T196" s="364"/>
      <c r="U196" s="364"/>
      <c r="V196" s="364"/>
      <c r="W196" s="364"/>
      <c r="X196" s="364"/>
      <c r="Y196" s="364"/>
      <c r="Z196" s="363"/>
      <c r="AA196" s="1"/>
      <c r="AB196" s="365"/>
      <c r="AC196" s="364"/>
      <c r="AD196" s="364"/>
      <c r="AE196" s="364"/>
      <c r="AF196" s="364"/>
      <c r="AG196" s="364"/>
      <c r="AH196" s="364"/>
      <c r="AI196" s="364"/>
      <c r="AJ196" s="364"/>
      <c r="AK196" s="364"/>
      <c r="AL196" s="364"/>
      <c r="AM196" s="364"/>
      <c r="AN196" s="363"/>
      <c r="AO196" s="194"/>
      <c r="AP196" s="404" t="s">
        <v>4</v>
      </c>
      <c r="AQ196" s="403"/>
      <c r="AR196" s="403"/>
      <c r="AS196" s="403"/>
      <c r="AT196" s="403"/>
      <c r="AU196" s="403"/>
      <c r="AV196" s="403"/>
      <c r="AW196" s="402"/>
      <c r="AX196" s="398"/>
      <c r="AY196" s="452" t="s">
        <v>4</v>
      </c>
      <c r="AZ196" s="403"/>
      <c r="BA196" s="403"/>
      <c r="BB196" s="403"/>
      <c r="BC196" s="403"/>
      <c r="BD196" s="403"/>
      <c r="BE196" s="403"/>
      <c r="BF196" s="451"/>
      <c r="BG196" s="53"/>
      <c r="BH196" s="53"/>
    </row>
    <row r="197" spans="2:60" ht="12.75" customHeight="1" outlineLevel="1">
      <c r="B197" s="474" t="s">
        <v>214</v>
      </c>
      <c r="C197" s="473"/>
      <c r="D197" s="472"/>
      <c r="E197" s="36" t="s">
        <v>4</v>
      </c>
      <c r="F197" s="470"/>
      <c r="G197" s="469"/>
      <c r="H197" s="469"/>
      <c r="I197" s="469"/>
      <c r="J197" s="523"/>
      <c r="K197" s="522"/>
      <c r="L197" s="466"/>
      <c r="M197" s="466"/>
      <c r="N197" s="465"/>
      <c r="O197" s="1"/>
      <c r="P197" s="365"/>
      <c r="Q197" s="364"/>
      <c r="R197" s="364"/>
      <c r="S197" s="364"/>
      <c r="T197" s="364"/>
      <c r="U197" s="364"/>
      <c r="V197" s="364"/>
      <c r="W197" s="364"/>
      <c r="X197" s="364"/>
      <c r="Y197" s="364"/>
      <c r="Z197" s="363"/>
      <c r="AA197" s="1"/>
      <c r="AB197" s="365"/>
      <c r="AC197" s="364"/>
      <c r="AD197" s="364"/>
      <c r="AE197" s="364"/>
      <c r="AF197" s="364"/>
      <c r="AG197" s="364"/>
      <c r="AH197" s="364"/>
      <c r="AI197" s="364"/>
      <c r="AJ197" s="364"/>
      <c r="AK197" s="364"/>
      <c r="AL197" s="364"/>
      <c r="AM197" s="364"/>
      <c r="AN197" s="363"/>
      <c r="AO197" s="194"/>
      <c r="AP197" s="401" t="s">
        <v>322</v>
      </c>
      <c r="AQ197" s="400"/>
      <c r="AR197" s="400"/>
      <c r="AS197" s="400"/>
      <c r="AT197" s="400"/>
      <c r="AU197" s="400"/>
      <c r="AV197" s="400"/>
      <c r="AW197" s="399"/>
      <c r="AX197" s="398"/>
      <c r="AY197" s="444" t="s">
        <v>322</v>
      </c>
      <c r="AZ197" s="400"/>
      <c r="BA197" s="400"/>
      <c r="BB197" s="400"/>
      <c r="BC197" s="400"/>
      <c r="BD197" s="400"/>
      <c r="BE197" s="400"/>
      <c r="BF197" s="443"/>
      <c r="BG197" s="53"/>
      <c r="BH197" s="53"/>
    </row>
    <row r="198" spans="2:60" ht="13.5" customHeight="1" outlineLevel="1" thickBot="1">
      <c r="B198" s="464" t="s">
        <v>212</v>
      </c>
      <c r="C198" s="463"/>
      <c r="D198" s="462"/>
      <c r="E198" s="461" t="s">
        <v>4</v>
      </c>
      <c r="F198" s="459"/>
      <c r="G198" s="458"/>
      <c r="H198" s="458"/>
      <c r="I198" s="458"/>
      <c r="J198" s="521"/>
      <c r="K198" s="520"/>
      <c r="L198" s="455"/>
      <c r="M198" s="455"/>
      <c r="N198" s="454"/>
      <c r="O198" s="1"/>
      <c r="P198" s="365"/>
      <c r="Q198" s="364"/>
      <c r="R198" s="364"/>
      <c r="S198" s="364"/>
      <c r="T198" s="364"/>
      <c r="U198" s="364"/>
      <c r="V198" s="364"/>
      <c r="W198" s="364"/>
      <c r="X198" s="364"/>
      <c r="Y198" s="364"/>
      <c r="Z198" s="363"/>
      <c r="AA198" s="1"/>
      <c r="AB198" s="365"/>
      <c r="AC198" s="364"/>
      <c r="AD198" s="364"/>
      <c r="AE198" s="364"/>
      <c r="AF198" s="364"/>
      <c r="AG198" s="364"/>
      <c r="AH198" s="364"/>
      <c r="AI198" s="364"/>
      <c r="AJ198" s="364"/>
      <c r="AK198" s="364"/>
      <c r="AL198" s="364"/>
      <c r="AM198" s="364"/>
      <c r="AN198" s="363"/>
      <c r="AO198" s="194"/>
      <c r="AP198" s="414"/>
      <c r="AQ198" s="398"/>
      <c r="AR198" s="398"/>
      <c r="AS198" s="398"/>
      <c r="AT198" s="398"/>
      <c r="AU198" s="398"/>
      <c r="AV198" s="398"/>
      <c r="AW198" s="398"/>
      <c r="AX198" s="398"/>
      <c r="AY198" s="398"/>
      <c r="AZ198" s="180"/>
      <c r="BA198" s="180"/>
      <c r="BB198" s="180"/>
      <c r="BC198" s="180"/>
      <c r="BD198" s="180"/>
      <c r="BE198" s="180"/>
      <c r="BF198" s="397"/>
      <c r="BG198" s="53"/>
      <c r="BH198" s="53"/>
    </row>
    <row r="199" spans="2:60" ht="13.5" customHeight="1" outlineLevel="1" thickBot="1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351"/>
      <c r="Q199" s="350"/>
      <c r="R199" s="350"/>
      <c r="S199" s="350"/>
      <c r="T199" s="350"/>
      <c r="U199" s="350"/>
      <c r="V199" s="350"/>
      <c r="W199" s="350"/>
      <c r="X199" s="350"/>
      <c r="Y199" s="350"/>
      <c r="Z199" s="349"/>
      <c r="AA199" s="1"/>
      <c r="AB199" s="351"/>
      <c r="AC199" s="350"/>
      <c r="AD199" s="350"/>
      <c r="AE199" s="350"/>
      <c r="AF199" s="350"/>
      <c r="AG199" s="350"/>
      <c r="AH199" s="350"/>
      <c r="AI199" s="350"/>
      <c r="AJ199" s="350"/>
      <c r="AK199" s="350"/>
      <c r="AL199" s="350"/>
      <c r="AM199" s="350"/>
      <c r="AN199" s="349"/>
      <c r="AO199" s="194"/>
      <c r="AP199" s="410" t="s">
        <v>405</v>
      </c>
      <c r="AQ199" s="409"/>
      <c r="AR199" s="409"/>
      <c r="AS199" s="409"/>
      <c r="AT199" s="409"/>
      <c r="AU199" s="409"/>
      <c r="AV199" s="409"/>
      <c r="AW199" s="408"/>
      <c r="AX199" s="398"/>
      <c r="AY199" s="417" t="s">
        <v>404</v>
      </c>
      <c r="AZ199" s="409"/>
      <c r="BA199" s="409"/>
      <c r="BB199" s="409"/>
      <c r="BC199" s="409"/>
      <c r="BD199" s="409"/>
      <c r="BE199" s="409"/>
      <c r="BF199" s="416"/>
      <c r="BG199" s="53"/>
      <c r="BH199" s="53"/>
    </row>
    <row r="200" spans="2:60" ht="13.5" customHeight="1" outlineLevel="1" thickBot="1">
      <c r="B200" s="519" t="s">
        <v>403</v>
      </c>
      <c r="C200" s="518"/>
      <c r="D200" s="517"/>
      <c r="E200" s="516" t="s">
        <v>402</v>
      </c>
      <c r="F200" s="515" t="s">
        <v>236</v>
      </c>
      <c r="G200" s="514"/>
      <c r="H200" s="514"/>
      <c r="I200" s="514"/>
      <c r="J200" s="514"/>
      <c r="K200" s="514"/>
      <c r="L200" s="514"/>
      <c r="M200" s="514"/>
      <c r="N200" s="513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404" t="s">
        <v>4</v>
      </c>
      <c r="AQ200" s="403"/>
      <c r="AR200" s="403"/>
      <c r="AS200" s="403"/>
      <c r="AT200" s="403"/>
      <c r="AU200" s="403"/>
      <c r="AV200" s="403"/>
      <c r="AW200" s="402"/>
      <c r="AX200" s="398"/>
      <c r="AY200" s="452" t="s">
        <v>4</v>
      </c>
      <c r="AZ200" s="403"/>
      <c r="BA200" s="403"/>
      <c r="BB200" s="403"/>
      <c r="BC200" s="403"/>
      <c r="BD200" s="403"/>
      <c r="BE200" s="403"/>
      <c r="BF200" s="451"/>
      <c r="BG200" s="53"/>
      <c r="BH200" s="53"/>
    </row>
    <row r="201" spans="2:60" ht="13.5" customHeight="1" outlineLevel="1" thickBot="1">
      <c r="B201" s="512"/>
      <c r="C201" s="511"/>
      <c r="D201" s="510"/>
      <c r="E201" s="509"/>
      <c r="F201" s="508" t="s">
        <v>402</v>
      </c>
      <c r="G201" s="508" t="s">
        <v>401</v>
      </c>
      <c r="H201" s="508" t="s">
        <v>400</v>
      </c>
      <c r="I201" s="507" t="s">
        <v>399</v>
      </c>
      <c r="J201" s="506"/>
      <c r="K201" s="506"/>
      <c r="L201" s="506"/>
      <c r="M201" s="506"/>
      <c r="N201" s="505"/>
      <c r="O201" s="1"/>
      <c r="P201" s="435" t="s">
        <v>398</v>
      </c>
      <c r="Q201" s="434"/>
      <c r="R201" s="434"/>
      <c r="S201" s="434"/>
      <c r="T201" s="434"/>
      <c r="U201" s="434"/>
      <c r="V201" s="434"/>
      <c r="W201" s="434"/>
      <c r="X201" s="434"/>
      <c r="Y201" s="434"/>
      <c r="Z201" s="433"/>
      <c r="AA201" s="1"/>
      <c r="AB201" s="435" t="s">
        <v>397</v>
      </c>
      <c r="AC201" s="434"/>
      <c r="AD201" s="434"/>
      <c r="AE201" s="434"/>
      <c r="AF201" s="434"/>
      <c r="AG201" s="434"/>
      <c r="AH201" s="434"/>
      <c r="AI201" s="434"/>
      <c r="AJ201" s="434"/>
      <c r="AK201" s="434"/>
      <c r="AL201" s="434"/>
      <c r="AM201" s="434"/>
      <c r="AN201" s="433"/>
      <c r="AO201" s="489"/>
      <c r="AP201" s="401" t="s">
        <v>322</v>
      </c>
      <c r="AQ201" s="400"/>
      <c r="AR201" s="400"/>
      <c r="AS201" s="400"/>
      <c r="AT201" s="400"/>
      <c r="AU201" s="400"/>
      <c r="AV201" s="400"/>
      <c r="AW201" s="399"/>
      <c r="AX201" s="398"/>
      <c r="AY201" s="444" t="s">
        <v>322</v>
      </c>
      <c r="AZ201" s="400"/>
      <c r="BA201" s="400"/>
      <c r="BB201" s="400"/>
      <c r="BC201" s="400"/>
      <c r="BD201" s="400"/>
      <c r="BE201" s="400"/>
      <c r="BF201" s="443"/>
      <c r="BG201" s="53"/>
      <c r="BH201" s="53"/>
    </row>
    <row r="202" spans="2:60" ht="13.5" customHeight="1" outlineLevel="1" thickTop="1">
      <c r="B202" s="474" t="s">
        <v>396</v>
      </c>
      <c r="C202" s="473"/>
      <c r="D202" s="472"/>
      <c r="E202" s="36" t="s">
        <v>4</v>
      </c>
      <c r="F202" s="36" t="s">
        <v>4</v>
      </c>
      <c r="G202" s="36"/>
      <c r="H202" s="471"/>
      <c r="I202" s="470"/>
      <c r="J202" s="469"/>
      <c r="K202" s="469"/>
      <c r="L202" s="469"/>
      <c r="M202" s="469"/>
      <c r="N202" s="468"/>
      <c r="O202" s="1"/>
      <c r="P202" s="504"/>
      <c r="Q202" s="503"/>
      <c r="R202" s="503"/>
      <c r="S202" s="503"/>
      <c r="T202" s="503"/>
      <c r="U202" s="503"/>
      <c r="V202" s="503"/>
      <c r="W202" s="503"/>
      <c r="X202" s="503"/>
      <c r="Y202" s="503"/>
      <c r="Z202" s="502"/>
      <c r="AA202" s="1"/>
      <c r="AB202" s="504"/>
      <c r="AC202" s="503"/>
      <c r="AD202" s="503"/>
      <c r="AE202" s="503"/>
      <c r="AF202" s="503"/>
      <c r="AG202" s="503"/>
      <c r="AH202" s="503"/>
      <c r="AI202" s="503"/>
      <c r="AJ202" s="503"/>
      <c r="AK202" s="503"/>
      <c r="AL202" s="503"/>
      <c r="AM202" s="503"/>
      <c r="AN202" s="502"/>
      <c r="AO202" s="489"/>
      <c r="AP202" s="414"/>
      <c r="AQ202" s="398"/>
      <c r="AR202" s="398"/>
      <c r="AS202" s="398"/>
      <c r="AT202" s="398"/>
      <c r="AU202" s="398"/>
      <c r="AV202" s="398"/>
      <c r="AW202" s="398"/>
      <c r="AX202" s="398"/>
      <c r="AY202" s="398"/>
      <c r="AZ202" s="180"/>
      <c r="BA202" s="180"/>
      <c r="BB202" s="180"/>
      <c r="BC202" s="180"/>
      <c r="BD202" s="180"/>
      <c r="BE202" s="180"/>
      <c r="BF202" s="397"/>
      <c r="BG202" s="53"/>
    </row>
    <row r="203" spans="2:60" ht="13.5" customHeight="1" outlineLevel="1">
      <c r="B203" s="501" t="s">
        <v>234</v>
      </c>
      <c r="C203" s="500"/>
      <c r="D203" s="500"/>
      <c r="E203" s="36" t="s">
        <v>4</v>
      </c>
      <c r="F203" s="41" t="s">
        <v>4</v>
      </c>
      <c r="G203" s="41"/>
      <c r="H203" s="41"/>
      <c r="I203" s="499"/>
      <c r="J203" s="499"/>
      <c r="K203" s="499"/>
      <c r="L203" s="499"/>
      <c r="M203" s="499"/>
      <c r="N203" s="498"/>
      <c r="O203" s="1"/>
      <c r="P203" s="467"/>
      <c r="Q203" s="466"/>
      <c r="R203" s="466"/>
      <c r="S203" s="466"/>
      <c r="T203" s="466"/>
      <c r="U203" s="466"/>
      <c r="V203" s="466"/>
      <c r="W203" s="466"/>
      <c r="X203" s="466"/>
      <c r="Y203" s="466"/>
      <c r="Z203" s="465"/>
      <c r="AA203" s="475"/>
      <c r="AB203" s="467"/>
      <c r="AC203" s="466"/>
      <c r="AD203" s="466"/>
      <c r="AE203" s="466"/>
      <c r="AF203" s="466"/>
      <c r="AG203" s="466"/>
      <c r="AH203" s="466"/>
      <c r="AI203" s="466"/>
      <c r="AJ203" s="466"/>
      <c r="AK203" s="466"/>
      <c r="AL203" s="466"/>
      <c r="AM203" s="466"/>
      <c r="AN203" s="465"/>
      <c r="AO203" s="194"/>
      <c r="AP203" s="497" t="s">
        <v>395</v>
      </c>
      <c r="AQ203" s="491"/>
      <c r="AR203" s="491"/>
      <c r="AS203" s="491"/>
      <c r="AT203" s="491"/>
      <c r="AU203" s="491"/>
      <c r="AV203" s="491"/>
      <c r="AW203" s="496"/>
      <c r="AX203" s="398"/>
      <c r="AY203" s="417" t="s">
        <v>394</v>
      </c>
      <c r="AZ203" s="409"/>
      <c r="BA203" s="409"/>
      <c r="BB203" s="409"/>
      <c r="BC203" s="409"/>
      <c r="BD203" s="409"/>
      <c r="BE203" s="409"/>
      <c r="BF203" s="416"/>
      <c r="BG203" s="53"/>
    </row>
    <row r="204" spans="2:60" ht="12.75" customHeight="1" outlineLevel="1">
      <c r="B204" s="474" t="s">
        <v>232</v>
      </c>
      <c r="C204" s="473"/>
      <c r="D204" s="472"/>
      <c r="E204" s="36" t="s">
        <v>4</v>
      </c>
      <c r="F204" s="41" t="s">
        <v>4</v>
      </c>
      <c r="G204" s="41"/>
      <c r="H204" s="41"/>
      <c r="I204" s="495"/>
      <c r="J204" s="494"/>
      <c r="K204" s="494"/>
      <c r="L204" s="494"/>
      <c r="M204" s="494"/>
      <c r="N204" s="493"/>
      <c r="O204" s="1"/>
      <c r="P204" s="467"/>
      <c r="Q204" s="466"/>
      <c r="R204" s="466"/>
      <c r="S204" s="466"/>
      <c r="T204" s="466"/>
      <c r="U204" s="466"/>
      <c r="V204" s="466"/>
      <c r="W204" s="466"/>
      <c r="X204" s="466"/>
      <c r="Y204" s="466"/>
      <c r="Z204" s="465"/>
      <c r="AA204" s="475"/>
      <c r="AB204" s="467"/>
      <c r="AC204" s="466"/>
      <c r="AD204" s="466"/>
      <c r="AE204" s="466"/>
      <c r="AF204" s="466"/>
      <c r="AG204" s="466"/>
      <c r="AH204" s="466"/>
      <c r="AI204" s="466"/>
      <c r="AJ204" s="466"/>
      <c r="AK204" s="466"/>
      <c r="AL204" s="466"/>
      <c r="AM204" s="466"/>
      <c r="AN204" s="465"/>
      <c r="AO204" s="194"/>
      <c r="AP204" s="414"/>
      <c r="AQ204" s="398"/>
      <c r="AR204" s="398"/>
      <c r="AS204" s="398"/>
      <c r="AT204" s="398"/>
      <c r="AU204" s="398"/>
      <c r="AV204" s="398"/>
      <c r="AW204" s="398"/>
      <c r="AX204" s="398"/>
      <c r="AY204" s="452" t="s">
        <v>4</v>
      </c>
      <c r="AZ204" s="403"/>
      <c r="BA204" s="403"/>
      <c r="BB204" s="403"/>
      <c r="BC204" s="403"/>
      <c r="BD204" s="403"/>
      <c r="BE204" s="403"/>
      <c r="BF204" s="451"/>
      <c r="BG204" s="53"/>
    </row>
    <row r="205" spans="2:60" ht="12.75" customHeight="1" outlineLevel="1">
      <c r="B205" s="474" t="s">
        <v>230</v>
      </c>
      <c r="C205" s="473"/>
      <c r="D205" s="472"/>
      <c r="E205" s="36" t="s">
        <v>4</v>
      </c>
      <c r="F205" s="36" t="s">
        <v>4</v>
      </c>
      <c r="G205" s="36"/>
      <c r="H205" s="471"/>
      <c r="I205" s="470"/>
      <c r="J205" s="469"/>
      <c r="K205" s="469"/>
      <c r="L205" s="469"/>
      <c r="M205" s="469"/>
      <c r="N205" s="468"/>
      <c r="O205" s="1"/>
      <c r="P205" s="467"/>
      <c r="Q205" s="466"/>
      <c r="R205" s="466"/>
      <c r="S205" s="466"/>
      <c r="T205" s="466"/>
      <c r="U205" s="466"/>
      <c r="V205" s="466"/>
      <c r="W205" s="466"/>
      <c r="X205" s="466"/>
      <c r="Y205" s="466"/>
      <c r="Z205" s="465"/>
      <c r="AA205" s="475"/>
      <c r="AB205" s="467"/>
      <c r="AC205" s="466"/>
      <c r="AD205" s="466"/>
      <c r="AE205" s="466"/>
      <c r="AF205" s="466"/>
      <c r="AG205" s="466"/>
      <c r="AH205" s="466"/>
      <c r="AI205" s="466"/>
      <c r="AJ205" s="466"/>
      <c r="AK205" s="466"/>
      <c r="AL205" s="466"/>
      <c r="AM205" s="466"/>
      <c r="AN205" s="465"/>
      <c r="AO205" s="194"/>
      <c r="AP205" s="410" t="s">
        <v>393</v>
      </c>
      <c r="AQ205" s="409"/>
      <c r="AR205" s="409"/>
      <c r="AS205" s="409"/>
      <c r="AT205" s="409"/>
      <c r="AU205" s="409"/>
      <c r="AV205" s="409"/>
      <c r="AW205" s="408"/>
      <c r="AX205" s="398"/>
      <c r="AY205" s="444" t="s">
        <v>322</v>
      </c>
      <c r="AZ205" s="400"/>
      <c r="BA205" s="400"/>
      <c r="BB205" s="400"/>
      <c r="BC205" s="400"/>
      <c r="BD205" s="400"/>
      <c r="BE205" s="400"/>
      <c r="BF205" s="443"/>
      <c r="BG205" s="53"/>
    </row>
    <row r="206" spans="2:60" ht="12.75" customHeight="1" outlineLevel="1">
      <c r="B206" s="474" t="s">
        <v>228</v>
      </c>
      <c r="C206" s="473"/>
      <c r="D206" s="472"/>
      <c r="E206" s="36" t="s">
        <v>4</v>
      </c>
      <c r="F206" s="36" t="s">
        <v>4</v>
      </c>
      <c r="G206" s="36"/>
      <c r="H206" s="471"/>
      <c r="I206" s="470"/>
      <c r="J206" s="469"/>
      <c r="K206" s="469"/>
      <c r="L206" s="469"/>
      <c r="M206" s="469"/>
      <c r="N206" s="468"/>
      <c r="O206" s="1"/>
      <c r="P206" s="467"/>
      <c r="Q206" s="466"/>
      <c r="R206" s="466"/>
      <c r="S206" s="466"/>
      <c r="T206" s="466"/>
      <c r="U206" s="466"/>
      <c r="V206" s="466"/>
      <c r="W206" s="466"/>
      <c r="X206" s="466"/>
      <c r="Y206" s="466"/>
      <c r="Z206" s="465"/>
      <c r="AA206" s="475"/>
      <c r="AB206" s="467"/>
      <c r="AC206" s="466"/>
      <c r="AD206" s="466"/>
      <c r="AE206" s="466"/>
      <c r="AF206" s="466"/>
      <c r="AG206" s="466"/>
      <c r="AH206" s="466"/>
      <c r="AI206" s="466"/>
      <c r="AJ206" s="466"/>
      <c r="AK206" s="466"/>
      <c r="AL206" s="466"/>
      <c r="AM206" s="466"/>
      <c r="AN206" s="465"/>
      <c r="AO206" s="194"/>
      <c r="AP206" s="404" t="s">
        <v>4</v>
      </c>
      <c r="AQ206" s="403"/>
      <c r="AR206" s="403"/>
      <c r="AS206" s="403"/>
      <c r="AT206" s="403"/>
      <c r="AU206" s="403"/>
      <c r="AV206" s="403"/>
      <c r="AW206" s="402"/>
      <c r="AX206" s="398"/>
      <c r="AY206" s="398"/>
      <c r="AZ206" s="180"/>
      <c r="BA206" s="180"/>
      <c r="BB206" s="180"/>
      <c r="BC206" s="180"/>
      <c r="BD206" s="180"/>
      <c r="BE206" s="180"/>
      <c r="BF206" s="397"/>
      <c r="BG206" s="53"/>
    </row>
    <row r="207" spans="2:60" ht="12.75" customHeight="1" outlineLevel="1">
      <c r="B207" s="474" t="s">
        <v>226</v>
      </c>
      <c r="C207" s="473"/>
      <c r="D207" s="472"/>
      <c r="E207" s="36" t="s">
        <v>4</v>
      </c>
      <c r="F207" s="41" t="s">
        <v>4</v>
      </c>
      <c r="G207" s="41"/>
      <c r="H207" s="41"/>
      <c r="I207" s="495"/>
      <c r="J207" s="494"/>
      <c r="K207" s="494"/>
      <c r="L207" s="494"/>
      <c r="M207" s="494"/>
      <c r="N207" s="493"/>
      <c r="O207" s="1"/>
      <c r="P207" s="467"/>
      <c r="Q207" s="466"/>
      <c r="R207" s="466"/>
      <c r="S207" s="466"/>
      <c r="T207" s="466"/>
      <c r="U207" s="466"/>
      <c r="V207" s="466"/>
      <c r="W207" s="466"/>
      <c r="X207" s="466"/>
      <c r="Y207" s="466"/>
      <c r="Z207" s="465"/>
      <c r="AA207" s="475"/>
      <c r="AB207" s="467"/>
      <c r="AC207" s="466"/>
      <c r="AD207" s="466"/>
      <c r="AE207" s="466"/>
      <c r="AF207" s="466"/>
      <c r="AG207" s="466"/>
      <c r="AH207" s="466"/>
      <c r="AI207" s="466"/>
      <c r="AJ207" s="466"/>
      <c r="AK207" s="466"/>
      <c r="AL207" s="466"/>
      <c r="AM207" s="466"/>
      <c r="AN207" s="465"/>
      <c r="AO207" s="194"/>
      <c r="AP207" s="401" t="s">
        <v>322</v>
      </c>
      <c r="AQ207" s="400"/>
      <c r="AR207" s="400"/>
      <c r="AS207" s="400"/>
      <c r="AT207" s="400"/>
      <c r="AU207" s="400"/>
      <c r="AV207" s="400"/>
      <c r="AW207" s="399"/>
      <c r="AX207" s="398"/>
      <c r="AY207" s="417" t="s">
        <v>392</v>
      </c>
      <c r="AZ207" s="409"/>
      <c r="BA207" s="409"/>
      <c r="BB207" s="409"/>
      <c r="BC207" s="409"/>
      <c r="BD207" s="409"/>
      <c r="BE207" s="409"/>
      <c r="BF207" s="416"/>
      <c r="BG207" s="53"/>
    </row>
    <row r="208" spans="2:60" ht="12.75" customHeight="1" outlineLevel="1">
      <c r="B208" s="474" t="s">
        <v>153</v>
      </c>
      <c r="C208" s="473"/>
      <c r="D208" s="472"/>
      <c r="E208" s="36" t="s">
        <v>4</v>
      </c>
      <c r="F208" s="41" t="s">
        <v>4</v>
      </c>
      <c r="G208" s="41"/>
      <c r="H208" s="41"/>
      <c r="I208" s="495"/>
      <c r="J208" s="494"/>
      <c r="K208" s="494"/>
      <c r="L208" s="494"/>
      <c r="M208" s="494"/>
      <c r="N208" s="493"/>
      <c r="O208" s="1"/>
      <c r="P208" s="467"/>
      <c r="Q208" s="466"/>
      <c r="R208" s="466"/>
      <c r="S208" s="466"/>
      <c r="T208" s="466"/>
      <c r="U208" s="466"/>
      <c r="V208" s="466"/>
      <c r="W208" s="466"/>
      <c r="X208" s="466"/>
      <c r="Y208" s="466"/>
      <c r="Z208" s="465"/>
      <c r="AA208" s="475"/>
      <c r="AB208" s="467"/>
      <c r="AC208" s="466"/>
      <c r="AD208" s="466"/>
      <c r="AE208" s="466"/>
      <c r="AF208" s="466"/>
      <c r="AG208" s="466"/>
      <c r="AH208" s="466"/>
      <c r="AI208" s="466"/>
      <c r="AJ208" s="466"/>
      <c r="AK208" s="466"/>
      <c r="AL208" s="466"/>
      <c r="AM208" s="466"/>
      <c r="AN208" s="465"/>
      <c r="AO208" s="194"/>
      <c r="AP208" s="414"/>
      <c r="AQ208" s="398"/>
      <c r="AR208" s="398"/>
      <c r="AS208" s="398"/>
      <c r="AT208" s="398"/>
      <c r="AU208" s="398"/>
      <c r="AV208" s="398"/>
      <c r="AW208" s="398"/>
      <c r="AX208" s="398"/>
      <c r="AY208" s="413"/>
      <c r="AZ208" s="412"/>
      <c r="BA208" s="412"/>
      <c r="BB208" s="412"/>
      <c r="BC208" s="412"/>
      <c r="BD208" s="412"/>
      <c r="BE208" s="412"/>
      <c r="BF208" s="411"/>
      <c r="BG208" s="53"/>
    </row>
    <row r="209" spans="2:59" ht="12.75" customHeight="1" outlineLevel="1">
      <c r="B209" s="474" t="s">
        <v>391</v>
      </c>
      <c r="C209" s="473"/>
      <c r="D209" s="472"/>
      <c r="E209" s="36" t="s">
        <v>4</v>
      </c>
      <c r="F209" s="36" t="s">
        <v>4</v>
      </c>
      <c r="G209" s="36"/>
      <c r="H209" s="471"/>
      <c r="I209" s="470"/>
      <c r="J209" s="469"/>
      <c r="K209" s="469"/>
      <c r="L209" s="469"/>
      <c r="M209" s="469"/>
      <c r="N209" s="468"/>
      <c r="O209" s="1"/>
      <c r="P209" s="467"/>
      <c r="Q209" s="466"/>
      <c r="R209" s="466"/>
      <c r="S209" s="466"/>
      <c r="T209" s="466"/>
      <c r="U209" s="466"/>
      <c r="V209" s="466"/>
      <c r="W209" s="466"/>
      <c r="X209" s="466"/>
      <c r="Y209" s="466"/>
      <c r="Z209" s="465"/>
      <c r="AA209" s="475"/>
      <c r="AB209" s="467"/>
      <c r="AC209" s="466"/>
      <c r="AD209" s="466"/>
      <c r="AE209" s="466"/>
      <c r="AF209" s="466"/>
      <c r="AG209" s="466"/>
      <c r="AH209" s="466"/>
      <c r="AI209" s="466"/>
      <c r="AJ209" s="466"/>
      <c r="AK209" s="466"/>
      <c r="AL209" s="466"/>
      <c r="AM209" s="466"/>
      <c r="AN209" s="465"/>
      <c r="AO209" s="194"/>
      <c r="AP209" s="410" t="s">
        <v>390</v>
      </c>
      <c r="AQ209" s="409"/>
      <c r="AR209" s="409"/>
      <c r="AS209" s="409"/>
      <c r="AT209" s="409"/>
      <c r="AU209" s="409"/>
      <c r="AV209" s="409"/>
      <c r="AW209" s="408"/>
      <c r="AX209" s="398"/>
      <c r="AY209" s="413"/>
      <c r="AZ209" s="412"/>
      <c r="BA209" s="412"/>
      <c r="BB209" s="412"/>
      <c r="BC209" s="412"/>
      <c r="BD209" s="412"/>
      <c r="BE209" s="412"/>
      <c r="BF209" s="411"/>
      <c r="BG209" s="53"/>
    </row>
    <row r="210" spans="2:59" ht="12.75" customHeight="1" outlineLevel="1">
      <c r="B210" s="474" t="s">
        <v>221</v>
      </c>
      <c r="C210" s="473"/>
      <c r="D210" s="472"/>
      <c r="E210" s="36" t="s">
        <v>4</v>
      </c>
      <c r="F210" s="36" t="s">
        <v>4</v>
      </c>
      <c r="G210" s="36"/>
      <c r="H210" s="471"/>
      <c r="I210" s="470"/>
      <c r="J210" s="469"/>
      <c r="K210" s="469"/>
      <c r="L210" s="469"/>
      <c r="M210" s="469"/>
      <c r="N210" s="468"/>
      <c r="O210" s="1"/>
      <c r="P210" s="467"/>
      <c r="Q210" s="466"/>
      <c r="R210" s="466"/>
      <c r="S210" s="466"/>
      <c r="T210" s="466"/>
      <c r="U210" s="466"/>
      <c r="V210" s="466"/>
      <c r="W210" s="466"/>
      <c r="X210" s="466"/>
      <c r="Y210" s="466"/>
      <c r="Z210" s="465"/>
      <c r="AA210" s="475"/>
      <c r="AB210" s="467"/>
      <c r="AC210" s="466"/>
      <c r="AD210" s="466"/>
      <c r="AE210" s="466"/>
      <c r="AF210" s="466"/>
      <c r="AG210" s="466"/>
      <c r="AH210" s="466"/>
      <c r="AI210" s="466"/>
      <c r="AJ210" s="466"/>
      <c r="AK210" s="466"/>
      <c r="AL210" s="466"/>
      <c r="AM210" s="466"/>
      <c r="AN210" s="465"/>
      <c r="AO210" s="194"/>
      <c r="AP210" s="404" t="s">
        <v>4</v>
      </c>
      <c r="AQ210" s="403"/>
      <c r="AR210" s="403"/>
      <c r="AS210" s="403"/>
      <c r="AT210" s="403"/>
      <c r="AU210" s="403"/>
      <c r="AV210" s="403"/>
      <c r="AW210" s="402"/>
      <c r="AX210" s="398"/>
      <c r="AY210" s="407"/>
      <c r="AZ210" s="406"/>
      <c r="BA210" s="406"/>
      <c r="BB210" s="406"/>
      <c r="BC210" s="406"/>
      <c r="BD210" s="406"/>
      <c r="BE210" s="406"/>
      <c r="BF210" s="405"/>
      <c r="BG210" s="53"/>
    </row>
    <row r="211" spans="2:59" ht="12.75" customHeight="1" outlineLevel="1">
      <c r="B211" s="474" t="s">
        <v>219</v>
      </c>
      <c r="C211" s="473"/>
      <c r="D211" s="472"/>
      <c r="E211" s="36" t="s">
        <v>4</v>
      </c>
      <c r="F211" s="36" t="s">
        <v>4</v>
      </c>
      <c r="G211" s="36"/>
      <c r="H211" s="471"/>
      <c r="I211" s="470"/>
      <c r="J211" s="469"/>
      <c r="K211" s="469"/>
      <c r="L211" s="469"/>
      <c r="M211" s="469"/>
      <c r="N211" s="468"/>
      <c r="O211" s="1"/>
      <c r="P211" s="467"/>
      <c r="Q211" s="466"/>
      <c r="R211" s="466"/>
      <c r="S211" s="466"/>
      <c r="T211" s="466"/>
      <c r="U211" s="466"/>
      <c r="V211" s="466"/>
      <c r="W211" s="466"/>
      <c r="X211" s="466"/>
      <c r="Y211" s="466"/>
      <c r="Z211" s="465"/>
      <c r="AA211" s="475"/>
      <c r="AB211" s="467"/>
      <c r="AC211" s="466"/>
      <c r="AD211" s="466"/>
      <c r="AE211" s="466"/>
      <c r="AF211" s="466"/>
      <c r="AG211" s="466"/>
      <c r="AH211" s="466"/>
      <c r="AI211" s="466"/>
      <c r="AJ211" s="466"/>
      <c r="AK211" s="466"/>
      <c r="AL211" s="466"/>
      <c r="AM211" s="466"/>
      <c r="AN211" s="465"/>
      <c r="AO211" s="194"/>
      <c r="AP211" s="401" t="s">
        <v>322</v>
      </c>
      <c r="AQ211" s="400"/>
      <c r="AR211" s="400"/>
      <c r="AS211" s="400"/>
      <c r="AT211" s="400"/>
      <c r="AU211" s="400"/>
      <c r="AV211" s="400"/>
      <c r="AW211" s="399"/>
      <c r="AX211" s="398"/>
      <c r="AY211" s="398"/>
      <c r="AZ211" s="180"/>
      <c r="BA211" s="180"/>
      <c r="BB211" s="180"/>
      <c r="BC211" s="180"/>
      <c r="BD211" s="180"/>
      <c r="BE211" s="180"/>
      <c r="BF211" s="397"/>
      <c r="BG211" s="53"/>
    </row>
    <row r="212" spans="2:59" ht="12.75" customHeight="1" outlineLevel="1">
      <c r="B212" s="474" t="s">
        <v>217</v>
      </c>
      <c r="C212" s="473"/>
      <c r="D212" s="472"/>
      <c r="E212" s="36" t="s">
        <v>4</v>
      </c>
      <c r="F212" s="36" t="s">
        <v>4</v>
      </c>
      <c r="G212" s="36"/>
      <c r="H212" s="471"/>
      <c r="I212" s="470"/>
      <c r="J212" s="469"/>
      <c r="K212" s="469"/>
      <c r="L212" s="469"/>
      <c r="M212" s="469"/>
      <c r="N212" s="468"/>
      <c r="O212" s="1"/>
      <c r="P212" s="467"/>
      <c r="Q212" s="466"/>
      <c r="R212" s="466"/>
      <c r="S212" s="466"/>
      <c r="T212" s="466"/>
      <c r="U212" s="466"/>
      <c r="V212" s="466"/>
      <c r="W212" s="466"/>
      <c r="X212" s="466"/>
      <c r="Y212" s="466"/>
      <c r="Z212" s="465"/>
      <c r="AA212" s="475"/>
      <c r="AB212" s="467"/>
      <c r="AC212" s="466"/>
      <c r="AD212" s="466"/>
      <c r="AE212" s="466"/>
      <c r="AF212" s="466"/>
      <c r="AG212" s="466"/>
      <c r="AH212" s="466"/>
      <c r="AI212" s="466"/>
      <c r="AJ212" s="466"/>
      <c r="AK212" s="466"/>
      <c r="AL212" s="466"/>
      <c r="AM212" s="466"/>
      <c r="AN212" s="465"/>
      <c r="AO212" s="194"/>
      <c r="AP212" s="414"/>
      <c r="AQ212" s="398"/>
      <c r="AR212" s="398"/>
      <c r="AS212" s="398"/>
      <c r="AT212" s="398"/>
      <c r="AU212" s="398"/>
      <c r="AV212" s="398"/>
      <c r="AW212" s="398"/>
      <c r="AX212" s="398"/>
      <c r="AY212" s="417" t="s">
        <v>389</v>
      </c>
      <c r="AZ212" s="409"/>
      <c r="BA212" s="409"/>
      <c r="BB212" s="409"/>
      <c r="BC212" s="409"/>
      <c r="BD212" s="409"/>
      <c r="BE212" s="409"/>
      <c r="BF212" s="416"/>
      <c r="BG212" s="53"/>
    </row>
    <row r="213" spans="2:59" ht="12.75" customHeight="1" outlineLevel="1">
      <c r="B213" s="474" t="s">
        <v>215</v>
      </c>
      <c r="C213" s="473"/>
      <c r="D213" s="472"/>
      <c r="E213" s="36" t="s">
        <v>4</v>
      </c>
      <c r="F213" s="36" t="s">
        <v>4</v>
      </c>
      <c r="G213" s="36"/>
      <c r="H213" s="471"/>
      <c r="I213" s="470"/>
      <c r="J213" s="469"/>
      <c r="K213" s="469"/>
      <c r="L213" s="469"/>
      <c r="M213" s="469"/>
      <c r="N213" s="468"/>
      <c r="O213" s="1"/>
      <c r="P213" s="467"/>
      <c r="Q213" s="466"/>
      <c r="R213" s="466"/>
      <c r="S213" s="466"/>
      <c r="T213" s="466"/>
      <c r="U213" s="466"/>
      <c r="V213" s="466"/>
      <c r="W213" s="466"/>
      <c r="X213" s="466"/>
      <c r="Y213" s="466"/>
      <c r="Z213" s="465"/>
      <c r="AA213" s="475"/>
      <c r="AB213" s="467"/>
      <c r="AC213" s="466"/>
      <c r="AD213" s="466"/>
      <c r="AE213" s="466"/>
      <c r="AF213" s="466"/>
      <c r="AG213" s="466"/>
      <c r="AH213" s="466"/>
      <c r="AI213" s="466"/>
      <c r="AJ213" s="466"/>
      <c r="AK213" s="466"/>
      <c r="AL213" s="466"/>
      <c r="AM213" s="466"/>
      <c r="AN213" s="465"/>
      <c r="AO213" s="194"/>
      <c r="AP213" s="410" t="s">
        <v>388</v>
      </c>
      <c r="AQ213" s="409"/>
      <c r="AR213" s="409"/>
      <c r="AS213" s="409"/>
      <c r="AT213" s="409"/>
      <c r="AU213" s="409"/>
      <c r="AV213" s="409"/>
      <c r="AW213" s="408"/>
      <c r="AX213" s="398"/>
      <c r="AY213" s="413"/>
      <c r="AZ213" s="412"/>
      <c r="BA213" s="412"/>
      <c r="BB213" s="412"/>
      <c r="BC213" s="412"/>
      <c r="BD213" s="412"/>
      <c r="BE213" s="412"/>
      <c r="BF213" s="411"/>
      <c r="BG213" s="53"/>
    </row>
    <row r="214" spans="2:59" ht="12.75" customHeight="1" outlineLevel="1">
      <c r="B214" s="474" t="s">
        <v>213</v>
      </c>
      <c r="C214" s="473"/>
      <c r="D214" s="472"/>
      <c r="E214" s="36" t="s">
        <v>4</v>
      </c>
      <c r="F214" s="36" t="s">
        <v>4</v>
      </c>
      <c r="G214" s="36"/>
      <c r="H214" s="471"/>
      <c r="I214" s="470"/>
      <c r="J214" s="469"/>
      <c r="K214" s="469"/>
      <c r="L214" s="469"/>
      <c r="M214" s="469"/>
      <c r="N214" s="468"/>
      <c r="O214" s="1"/>
      <c r="P214" s="467"/>
      <c r="Q214" s="466"/>
      <c r="R214" s="466"/>
      <c r="S214" s="466"/>
      <c r="T214" s="466"/>
      <c r="U214" s="466"/>
      <c r="V214" s="466"/>
      <c r="W214" s="466"/>
      <c r="X214" s="466"/>
      <c r="Y214" s="466"/>
      <c r="Z214" s="465"/>
      <c r="AA214" s="475"/>
      <c r="AB214" s="467"/>
      <c r="AC214" s="466"/>
      <c r="AD214" s="466"/>
      <c r="AE214" s="466"/>
      <c r="AF214" s="466"/>
      <c r="AG214" s="466"/>
      <c r="AH214" s="466"/>
      <c r="AI214" s="466"/>
      <c r="AJ214" s="466"/>
      <c r="AK214" s="466"/>
      <c r="AL214" s="466"/>
      <c r="AM214" s="466"/>
      <c r="AN214" s="465"/>
      <c r="AO214" s="194"/>
      <c r="AP214" s="404" t="s">
        <v>4</v>
      </c>
      <c r="AQ214" s="403"/>
      <c r="AR214" s="403"/>
      <c r="AS214" s="403"/>
      <c r="AT214" s="403"/>
      <c r="AU214" s="403"/>
      <c r="AV214" s="403"/>
      <c r="AW214" s="402"/>
      <c r="AX214" s="398"/>
      <c r="AY214" s="413"/>
      <c r="AZ214" s="412"/>
      <c r="BA214" s="412"/>
      <c r="BB214" s="412"/>
      <c r="BC214" s="412"/>
      <c r="BD214" s="412"/>
      <c r="BE214" s="412"/>
      <c r="BF214" s="411"/>
      <c r="BG214" s="53"/>
    </row>
    <row r="215" spans="2:59" ht="12.75" customHeight="1" outlineLevel="1">
      <c r="B215" s="474" t="s">
        <v>211</v>
      </c>
      <c r="C215" s="473"/>
      <c r="D215" s="472"/>
      <c r="E215" s="36" t="s">
        <v>4</v>
      </c>
      <c r="F215" s="36" t="s">
        <v>4</v>
      </c>
      <c r="G215" s="36"/>
      <c r="H215" s="471"/>
      <c r="I215" s="470"/>
      <c r="J215" s="469"/>
      <c r="K215" s="469"/>
      <c r="L215" s="469"/>
      <c r="M215" s="469"/>
      <c r="N215" s="468"/>
      <c r="O215" s="1"/>
      <c r="P215" s="467"/>
      <c r="Q215" s="466"/>
      <c r="R215" s="466"/>
      <c r="S215" s="466"/>
      <c r="T215" s="466"/>
      <c r="U215" s="466"/>
      <c r="V215" s="466"/>
      <c r="W215" s="466"/>
      <c r="X215" s="466"/>
      <c r="Y215" s="466"/>
      <c r="Z215" s="465"/>
      <c r="AA215" s="475"/>
      <c r="AB215" s="467"/>
      <c r="AC215" s="466"/>
      <c r="AD215" s="466"/>
      <c r="AE215" s="466"/>
      <c r="AF215" s="466"/>
      <c r="AG215" s="466"/>
      <c r="AH215" s="466"/>
      <c r="AI215" s="466"/>
      <c r="AJ215" s="466"/>
      <c r="AK215" s="466"/>
      <c r="AL215" s="466"/>
      <c r="AM215" s="466"/>
      <c r="AN215" s="465"/>
      <c r="AO215" s="194"/>
      <c r="AP215" s="401" t="s">
        <v>322</v>
      </c>
      <c r="AQ215" s="400"/>
      <c r="AR215" s="400"/>
      <c r="AS215" s="400"/>
      <c r="AT215" s="400"/>
      <c r="AU215" s="400"/>
      <c r="AV215" s="400"/>
      <c r="AW215" s="399"/>
      <c r="AX215" s="398"/>
      <c r="AY215" s="407"/>
      <c r="AZ215" s="406"/>
      <c r="BA215" s="406"/>
      <c r="BB215" s="406"/>
      <c r="BC215" s="406"/>
      <c r="BD215" s="406"/>
      <c r="BE215" s="406"/>
      <c r="BF215" s="405"/>
      <c r="BG215" s="53"/>
    </row>
    <row r="216" spans="2:59" ht="12.75" customHeight="1" outlineLevel="1" thickBot="1">
      <c r="B216" s="474" t="s">
        <v>210</v>
      </c>
      <c r="C216" s="473"/>
      <c r="D216" s="472"/>
      <c r="E216" s="36" t="s">
        <v>4</v>
      </c>
      <c r="F216" s="36" t="s">
        <v>4</v>
      </c>
      <c r="G216" s="36"/>
      <c r="H216" s="471"/>
      <c r="I216" s="470"/>
      <c r="J216" s="469"/>
      <c r="K216" s="469"/>
      <c r="L216" s="469"/>
      <c r="M216" s="469"/>
      <c r="N216" s="468"/>
      <c r="O216" s="1"/>
      <c r="P216" s="467"/>
      <c r="Q216" s="466"/>
      <c r="R216" s="466"/>
      <c r="S216" s="466"/>
      <c r="T216" s="466"/>
      <c r="U216" s="466"/>
      <c r="V216" s="466"/>
      <c r="W216" s="466"/>
      <c r="X216" s="466"/>
      <c r="Y216" s="466"/>
      <c r="Z216" s="465"/>
      <c r="AA216" s="475"/>
      <c r="AB216" s="456"/>
      <c r="AC216" s="455"/>
      <c r="AD216" s="455"/>
      <c r="AE216" s="455"/>
      <c r="AF216" s="455"/>
      <c r="AG216" s="455"/>
      <c r="AH216" s="455"/>
      <c r="AI216" s="455"/>
      <c r="AJ216" s="455"/>
      <c r="AK216" s="455"/>
      <c r="AL216" s="455"/>
      <c r="AM216" s="455"/>
      <c r="AN216" s="454"/>
      <c r="AO216" s="194"/>
      <c r="AP216" s="414"/>
      <c r="AQ216" s="398"/>
      <c r="AR216" s="398"/>
      <c r="AS216" s="398"/>
      <c r="AT216" s="398"/>
      <c r="AU216" s="398"/>
      <c r="AV216" s="398"/>
      <c r="AW216" s="398"/>
      <c r="AX216" s="398"/>
      <c r="AY216" s="180"/>
      <c r="AZ216" s="180"/>
      <c r="BA216" s="180"/>
      <c r="BB216" s="180"/>
      <c r="BC216" s="180"/>
      <c r="BD216" s="180"/>
      <c r="BE216" s="180"/>
      <c r="BF216" s="397"/>
      <c r="BG216" s="53"/>
    </row>
    <row r="217" spans="2:59" ht="13.5" customHeight="1" outlineLevel="1" thickBot="1">
      <c r="B217" s="474" t="s">
        <v>209</v>
      </c>
      <c r="C217" s="473"/>
      <c r="D217" s="472"/>
      <c r="E217" s="36" t="s">
        <v>4</v>
      </c>
      <c r="F217" s="36" t="s">
        <v>4</v>
      </c>
      <c r="G217" s="36"/>
      <c r="H217" s="471"/>
      <c r="I217" s="470"/>
      <c r="J217" s="469"/>
      <c r="K217" s="469"/>
      <c r="L217" s="469"/>
      <c r="M217" s="469"/>
      <c r="N217" s="468"/>
      <c r="O217" s="1"/>
      <c r="P217" s="467"/>
      <c r="Q217" s="466"/>
      <c r="R217" s="466"/>
      <c r="S217" s="466"/>
      <c r="T217" s="466"/>
      <c r="U217" s="466"/>
      <c r="V217" s="466"/>
      <c r="W217" s="466"/>
      <c r="X217" s="466"/>
      <c r="Y217" s="466"/>
      <c r="Z217" s="465"/>
      <c r="AA217" s="475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410" t="s">
        <v>387</v>
      </c>
      <c r="AQ217" s="409"/>
      <c r="AR217" s="409"/>
      <c r="AS217" s="409"/>
      <c r="AT217" s="409"/>
      <c r="AU217" s="409"/>
      <c r="AV217" s="409"/>
      <c r="AW217" s="408"/>
      <c r="AX217" s="398"/>
      <c r="AY217" s="492" t="s">
        <v>386</v>
      </c>
      <c r="AZ217" s="491"/>
      <c r="BA217" s="491"/>
      <c r="BB217" s="491"/>
      <c r="BC217" s="491"/>
      <c r="BD217" s="491"/>
      <c r="BE217" s="491"/>
      <c r="BF217" s="490"/>
      <c r="BG217" s="53"/>
    </row>
    <row r="218" spans="2:59" ht="13.5" customHeight="1" outlineLevel="1" thickBot="1">
      <c r="B218" s="474" t="s">
        <v>208</v>
      </c>
      <c r="C218" s="473"/>
      <c r="D218" s="472"/>
      <c r="E218" s="36" t="s">
        <v>4</v>
      </c>
      <c r="F218" s="36" t="s">
        <v>4</v>
      </c>
      <c r="G218" s="36"/>
      <c r="H218" s="471"/>
      <c r="I218" s="470"/>
      <c r="J218" s="469"/>
      <c r="K218" s="469"/>
      <c r="L218" s="469"/>
      <c r="M218" s="469"/>
      <c r="N218" s="468"/>
      <c r="O218" s="1"/>
      <c r="P218" s="467"/>
      <c r="Q218" s="466"/>
      <c r="R218" s="466"/>
      <c r="S218" s="466"/>
      <c r="T218" s="466"/>
      <c r="U218" s="466"/>
      <c r="V218" s="466"/>
      <c r="W218" s="466"/>
      <c r="X218" s="466"/>
      <c r="Y218" s="466"/>
      <c r="Z218" s="465"/>
      <c r="AA218" s="475"/>
      <c r="AB218" s="435" t="s">
        <v>385</v>
      </c>
      <c r="AC218" s="434"/>
      <c r="AD218" s="434"/>
      <c r="AE218" s="434"/>
      <c r="AF218" s="434"/>
      <c r="AG218" s="434"/>
      <c r="AH218" s="434"/>
      <c r="AI218" s="434"/>
      <c r="AJ218" s="434"/>
      <c r="AK218" s="434"/>
      <c r="AL218" s="434"/>
      <c r="AM218" s="434"/>
      <c r="AN218" s="433"/>
      <c r="AO218" s="489"/>
      <c r="AP218" s="404" t="s">
        <v>4</v>
      </c>
      <c r="AQ218" s="403"/>
      <c r="AR218" s="403"/>
      <c r="AS218" s="403"/>
      <c r="AT218" s="403"/>
      <c r="AU218" s="403"/>
      <c r="AV218" s="403"/>
      <c r="AW218" s="402"/>
      <c r="AX218" s="398"/>
      <c r="AY218" s="180"/>
      <c r="AZ218" s="180"/>
      <c r="BA218" s="180"/>
      <c r="BB218" s="180"/>
      <c r="BC218" s="180"/>
      <c r="BD218" s="180"/>
      <c r="BE218" s="180"/>
      <c r="BF218" s="397"/>
      <c r="BG218" s="53"/>
    </row>
    <row r="219" spans="2:59" ht="12.75" customHeight="1" outlineLevel="1" thickTop="1">
      <c r="B219" s="474" t="s">
        <v>206</v>
      </c>
      <c r="C219" s="473"/>
      <c r="D219" s="472"/>
      <c r="E219" s="36" t="s">
        <v>4</v>
      </c>
      <c r="F219" s="36" t="s">
        <v>4</v>
      </c>
      <c r="G219" s="36"/>
      <c r="H219" s="471"/>
      <c r="I219" s="470"/>
      <c r="J219" s="469"/>
      <c r="K219" s="469"/>
      <c r="L219" s="469"/>
      <c r="M219" s="469"/>
      <c r="N219" s="468"/>
      <c r="O219" s="1"/>
      <c r="P219" s="467"/>
      <c r="Q219" s="466"/>
      <c r="R219" s="466"/>
      <c r="S219" s="466"/>
      <c r="T219" s="466"/>
      <c r="U219" s="466"/>
      <c r="V219" s="466"/>
      <c r="W219" s="466"/>
      <c r="X219" s="466"/>
      <c r="Y219" s="466"/>
      <c r="Z219" s="465"/>
      <c r="AA219" s="475"/>
      <c r="AB219" s="420"/>
      <c r="AC219" s="419"/>
      <c r="AD219" s="419"/>
      <c r="AE219" s="419"/>
      <c r="AF219" s="419"/>
      <c r="AG219" s="419"/>
      <c r="AH219" s="419"/>
      <c r="AI219" s="419"/>
      <c r="AJ219" s="419"/>
      <c r="AK219" s="419"/>
      <c r="AL219" s="419"/>
      <c r="AM219" s="419"/>
      <c r="AN219" s="418"/>
      <c r="AO219" s="194"/>
      <c r="AP219" s="401" t="s">
        <v>322</v>
      </c>
      <c r="AQ219" s="400"/>
      <c r="AR219" s="400"/>
      <c r="AS219" s="400"/>
      <c r="AT219" s="400"/>
      <c r="AU219" s="400"/>
      <c r="AV219" s="400"/>
      <c r="AW219" s="399"/>
      <c r="AX219" s="398"/>
      <c r="AY219" s="417" t="s">
        <v>384</v>
      </c>
      <c r="AZ219" s="409"/>
      <c r="BA219" s="409"/>
      <c r="BB219" s="409"/>
      <c r="BC219" s="409"/>
      <c r="BD219" s="409"/>
      <c r="BE219" s="409"/>
      <c r="BF219" s="416"/>
      <c r="BG219" s="53"/>
    </row>
    <row r="220" spans="2:59" ht="12.75" customHeight="1" outlineLevel="1">
      <c r="B220" s="474" t="s">
        <v>205</v>
      </c>
      <c r="C220" s="473"/>
      <c r="D220" s="472"/>
      <c r="E220" s="36" t="s">
        <v>4</v>
      </c>
      <c r="F220" s="36" t="s">
        <v>4</v>
      </c>
      <c r="G220" s="36"/>
      <c r="H220" s="471"/>
      <c r="I220" s="470"/>
      <c r="J220" s="469"/>
      <c r="K220" s="469"/>
      <c r="L220" s="469"/>
      <c r="M220" s="469"/>
      <c r="N220" s="468"/>
      <c r="O220" s="1"/>
      <c r="P220" s="467"/>
      <c r="Q220" s="466"/>
      <c r="R220" s="466"/>
      <c r="S220" s="466"/>
      <c r="T220" s="466"/>
      <c r="U220" s="466"/>
      <c r="V220" s="466"/>
      <c r="W220" s="466"/>
      <c r="X220" s="466"/>
      <c r="Y220" s="466"/>
      <c r="Z220" s="465"/>
      <c r="AA220" s="475"/>
      <c r="AB220" s="365"/>
      <c r="AC220" s="364"/>
      <c r="AD220" s="364"/>
      <c r="AE220" s="364"/>
      <c r="AF220" s="364"/>
      <c r="AG220" s="364"/>
      <c r="AH220" s="364"/>
      <c r="AI220" s="364"/>
      <c r="AJ220" s="364"/>
      <c r="AK220" s="364"/>
      <c r="AL220" s="364"/>
      <c r="AM220" s="364"/>
      <c r="AN220" s="363"/>
      <c r="AO220" s="194"/>
      <c r="AP220" s="414"/>
      <c r="AQ220" s="398"/>
      <c r="AR220" s="398"/>
      <c r="AS220" s="398"/>
      <c r="AT220" s="398"/>
      <c r="AU220" s="398"/>
      <c r="AV220" s="398"/>
      <c r="AW220" s="398"/>
      <c r="AX220" s="398"/>
      <c r="AY220" s="452" t="s">
        <v>4</v>
      </c>
      <c r="AZ220" s="403"/>
      <c r="BA220" s="403"/>
      <c r="BB220" s="403"/>
      <c r="BC220" s="403"/>
      <c r="BD220" s="403"/>
      <c r="BE220" s="403"/>
      <c r="BF220" s="451"/>
      <c r="BG220" s="53"/>
    </row>
    <row r="221" spans="2:59" ht="12.75" customHeight="1" outlineLevel="1">
      <c r="B221" s="474" t="s">
        <v>203</v>
      </c>
      <c r="C221" s="473"/>
      <c r="D221" s="472"/>
      <c r="E221" s="36" t="s">
        <v>4</v>
      </c>
      <c r="F221" s="36" t="s">
        <v>4</v>
      </c>
      <c r="G221" s="36"/>
      <c r="H221" s="471"/>
      <c r="I221" s="470"/>
      <c r="J221" s="469"/>
      <c r="K221" s="469"/>
      <c r="L221" s="469"/>
      <c r="M221" s="469"/>
      <c r="N221" s="468"/>
      <c r="O221" s="1"/>
      <c r="P221" s="467"/>
      <c r="Q221" s="466"/>
      <c r="R221" s="466"/>
      <c r="S221" s="466"/>
      <c r="T221" s="466"/>
      <c r="U221" s="466"/>
      <c r="V221" s="466"/>
      <c r="W221" s="466"/>
      <c r="X221" s="466"/>
      <c r="Y221" s="466"/>
      <c r="Z221" s="465"/>
      <c r="AA221" s="475"/>
      <c r="AB221" s="365"/>
      <c r="AC221" s="364"/>
      <c r="AD221" s="364"/>
      <c r="AE221" s="364"/>
      <c r="AF221" s="364"/>
      <c r="AG221" s="364"/>
      <c r="AH221" s="364"/>
      <c r="AI221" s="364"/>
      <c r="AJ221" s="364"/>
      <c r="AK221" s="364"/>
      <c r="AL221" s="364"/>
      <c r="AM221" s="364"/>
      <c r="AN221" s="363"/>
      <c r="AO221" s="194"/>
      <c r="AP221" s="488" t="s">
        <v>383</v>
      </c>
      <c r="AQ221" s="487"/>
      <c r="AR221" s="487"/>
      <c r="AS221" s="487"/>
      <c r="AT221" s="487"/>
      <c r="AU221" s="487"/>
      <c r="AV221" s="487"/>
      <c r="AW221" s="486"/>
      <c r="AX221" s="398"/>
      <c r="AY221" s="444" t="s">
        <v>322</v>
      </c>
      <c r="AZ221" s="400"/>
      <c r="BA221" s="400"/>
      <c r="BB221" s="400"/>
      <c r="BC221" s="400"/>
      <c r="BD221" s="400"/>
      <c r="BE221" s="400"/>
      <c r="BF221" s="443"/>
      <c r="BG221" s="53"/>
    </row>
    <row r="222" spans="2:59" ht="12.75" customHeight="1" outlineLevel="1">
      <c r="B222" s="474" t="s">
        <v>202</v>
      </c>
      <c r="C222" s="473"/>
      <c r="D222" s="472"/>
      <c r="E222" s="36" t="s">
        <v>4</v>
      </c>
      <c r="F222" s="36" t="s">
        <v>4</v>
      </c>
      <c r="G222" s="36"/>
      <c r="H222" s="471"/>
      <c r="I222" s="470"/>
      <c r="J222" s="469"/>
      <c r="K222" s="469"/>
      <c r="L222" s="469"/>
      <c r="M222" s="469"/>
      <c r="N222" s="468"/>
      <c r="O222" s="1"/>
      <c r="P222" s="467"/>
      <c r="Q222" s="466"/>
      <c r="R222" s="466"/>
      <c r="S222" s="466"/>
      <c r="T222" s="466"/>
      <c r="U222" s="466"/>
      <c r="V222" s="466"/>
      <c r="W222" s="466"/>
      <c r="X222" s="466"/>
      <c r="Y222" s="466"/>
      <c r="Z222" s="465"/>
      <c r="AA222" s="475"/>
      <c r="AB222" s="365"/>
      <c r="AC222" s="364"/>
      <c r="AD222" s="364"/>
      <c r="AE222" s="364"/>
      <c r="AF222" s="364"/>
      <c r="AG222" s="364"/>
      <c r="AH222" s="364"/>
      <c r="AI222" s="364"/>
      <c r="AJ222" s="364"/>
      <c r="AK222" s="364"/>
      <c r="AL222" s="364"/>
      <c r="AM222" s="364"/>
      <c r="AN222" s="363"/>
      <c r="AO222" s="194"/>
      <c r="AP222" s="485" t="s">
        <v>382</v>
      </c>
      <c r="AQ222" s="484"/>
      <c r="AR222" s="484" t="s">
        <v>381</v>
      </c>
      <c r="AS222" s="484"/>
      <c r="AT222" s="484" t="s">
        <v>380</v>
      </c>
      <c r="AU222" s="484"/>
      <c r="AV222" s="484" t="s">
        <v>379</v>
      </c>
      <c r="AW222" s="483"/>
      <c r="AX222" s="398"/>
      <c r="AY222" s="398"/>
      <c r="AZ222" s="180"/>
      <c r="BA222" s="180"/>
      <c r="BB222" s="180"/>
      <c r="BC222" s="180"/>
      <c r="BD222" s="180"/>
      <c r="BE222" s="180"/>
      <c r="BF222" s="397"/>
      <c r="BG222" s="53"/>
    </row>
    <row r="223" spans="2:59" ht="12.75" customHeight="1" outlineLevel="1">
      <c r="B223" s="474" t="s">
        <v>200</v>
      </c>
      <c r="C223" s="473"/>
      <c r="D223" s="472"/>
      <c r="E223" s="36" t="s">
        <v>4</v>
      </c>
      <c r="F223" s="36" t="s">
        <v>4</v>
      </c>
      <c r="G223" s="36"/>
      <c r="H223" s="471"/>
      <c r="I223" s="470"/>
      <c r="J223" s="469"/>
      <c r="K223" s="469"/>
      <c r="L223" s="469"/>
      <c r="M223" s="469"/>
      <c r="N223" s="468"/>
      <c r="O223" s="1"/>
      <c r="P223" s="467"/>
      <c r="Q223" s="466"/>
      <c r="R223" s="466"/>
      <c r="S223" s="466"/>
      <c r="T223" s="466"/>
      <c r="U223" s="466"/>
      <c r="V223" s="466"/>
      <c r="W223" s="466"/>
      <c r="X223" s="466"/>
      <c r="Y223" s="466"/>
      <c r="Z223" s="465"/>
      <c r="AA223" s="475"/>
      <c r="AB223" s="365"/>
      <c r="AC223" s="364"/>
      <c r="AD223" s="364"/>
      <c r="AE223" s="364"/>
      <c r="AF223" s="364"/>
      <c r="AG223" s="364"/>
      <c r="AH223" s="364"/>
      <c r="AI223" s="364"/>
      <c r="AJ223" s="364"/>
      <c r="AK223" s="364"/>
      <c r="AL223" s="364"/>
      <c r="AM223" s="364"/>
      <c r="AN223" s="363"/>
      <c r="AO223" s="194"/>
      <c r="AP223" s="485" t="s">
        <v>378</v>
      </c>
      <c r="AQ223" s="484"/>
      <c r="AR223" s="484"/>
      <c r="AS223" s="484"/>
      <c r="AT223" s="484"/>
      <c r="AU223" s="484"/>
      <c r="AV223" s="484"/>
      <c r="AW223" s="483"/>
      <c r="AX223" s="398"/>
      <c r="AY223" s="417" t="s">
        <v>377</v>
      </c>
      <c r="AZ223" s="409"/>
      <c r="BA223" s="409"/>
      <c r="BB223" s="409"/>
      <c r="BC223" s="409"/>
      <c r="BD223" s="409"/>
      <c r="BE223" s="409"/>
      <c r="BF223" s="416"/>
      <c r="BG223" s="53"/>
    </row>
    <row r="224" spans="2:59" ht="12.75" customHeight="1" outlineLevel="1">
      <c r="B224" s="474" t="s">
        <v>199</v>
      </c>
      <c r="C224" s="473"/>
      <c r="D224" s="472"/>
      <c r="E224" s="36" t="s">
        <v>4</v>
      </c>
      <c r="F224" s="36" t="s">
        <v>4</v>
      </c>
      <c r="G224" s="36"/>
      <c r="H224" s="471"/>
      <c r="I224" s="470"/>
      <c r="J224" s="469"/>
      <c r="K224" s="469"/>
      <c r="L224" s="469"/>
      <c r="M224" s="469"/>
      <c r="N224" s="468"/>
      <c r="O224" s="1"/>
      <c r="P224" s="467"/>
      <c r="Q224" s="466"/>
      <c r="R224" s="466"/>
      <c r="S224" s="466"/>
      <c r="T224" s="466"/>
      <c r="U224" s="466"/>
      <c r="V224" s="466"/>
      <c r="W224" s="466"/>
      <c r="X224" s="466"/>
      <c r="Y224" s="466"/>
      <c r="Z224" s="465"/>
      <c r="AA224" s="475"/>
      <c r="AB224" s="365"/>
      <c r="AC224" s="364"/>
      <c r="AD224" s="364"/>
      <c r="AE224" s="364"/>
      <c r="AF224" s="364"/>
      <c r="AG224" s="364"/>
      <c r="AH224" s="364"/>
      <c r="AI224" s="364"/>
      <c r="AJ224" s="364"/>
      <c r="AK224" s="364"/>
      <c r="AL224" s="364"/>
      <c r="AM224" s="364"/>
      <c r="AN224" s="363"/>
      <c r="AO224" s="194"/>
      <c r="AP224" s="485" t="s">
        <v>376</v>
      </c>
      <c r="AQ224" s="484"/>
      <c r="AR224" s="484"/>
      <c r="AS224" s="484"/>
      <c r="AT224" s="484"/>
      <c r="AU224" s="484"/>
      <c r="AV224" s="484"/>
      <c r="AW224" s="483"/>
      <c r="AX224" s="398"/>
      <c r="AY224" s="452" t="s">
        <v>4</v>
      </c>
      <c r="AZ224" s="403"/>
      <c r="BA224" s="403"/>
      <c r="BB224" s="403"/>
      <c r="BC224" s="403"/>
      <c r="BD224" s="403"/>
      <c r="BE224" s="403"/>
      <c r="BF224" s="451"/>
      <c r="BG224" s="53"/>
    </row>
    <row r="225" spans="2:59" ht="12.75" customHeight="1" outlineLevel="1">
      <c r="B225" s="474" t="s">
        <v>198</v>
      </c>
      <c r="C225" s="473"/>
      <c r="D225" s="472"/>
      <c r="E225" s="36" t="s">
        <v>4</v>
      </c>
      <c r="F225" s="36" t="s">
        <v>4</v>
      </c>
      <c r="G225" s="36"/>
      <c r="H225" s="471"/>
      <c r="I225" s="470"/>
      <c r="J225" s="469"/>
      <c r="K225" s="469"/>
      <c r="L225" s="469"/>
      <c r="M225" s="469"/>
      <c r="N225" s="468"/>
      <c r="O225" s="1"/>
      <c r="P225" s="467"/>
      <c r="Q225" s="466"/>
      <c r="R225" s="466"/>
      <c r="S225" s="466"/>
      <c r="T225" s="466"/>
      <c r="U225" s="466"/>
      <c r="V225" s="466"/>
      <c r="W225" s="466"/>
      <c r="X225" s="466"/>
      <c r="Y225" s="466"/>
      <c r="Z225" s="465"/>
      <c r="AA225" s="475"/>
      <c r="AB225" s="365"/>
      <c r="AC225" s="364"/>
      <c r="AD225" s="364"/>
      <c r="AE225" s="364"/>
      <c r="AF225" s="364"/>
      <c r="AG225" s="364"/>
      <c r="AH225" s="364"/>
      <c r="AI225" s="364"/>
      <c r="AJ225" s="364"/>
      <c r="AK225" s="364"/>
      <c r="AL225" s="364"/>
      <c r="AM225" s="364"/>
      <c r="AN225" s="363"/>
      <c r="AO225" s="194"/>
      <c r="AP225" s="485" t="s">
        <v>375</v>
      </c>
      <c r="AQ225" s="484"/>
      <c r="AR225" s="484"/>
      <c r="AS225" s="484"/>
      <c r="AT225" s="484"/>
      <c r="AU225" s="484"/>
      <c r="AV225" s="484"/>
      <c r="AW225" s="483"/>
      <c r="AX225" s="398"/>
      <c r="AY225" s="444" t="s">
        <v>322</v>
      </c>
      <c r="AZ225" s="400"/>
      <c r="BA225" s="400"/>
      <c r="BB225" s="400"/>
      <c r="BC225" s="400"/>
      <c r="BD225" s="400"/>
      <c r="BE225" s="400"/>
      <c r="BF225" s="443"/>
      <c r="BG225" s="53"/>
    </row>
    <row r="226" spans="2:59" ht="12.75" customHeight="1" outlineLevel="1">
      <c r="B226" s="474" t="s">
        <v>195</v>
      </c>
      <c r="C226" s="473"/>
      <c r="D226" s="472"/>
      <c r="E226" s="36" t="s">
        <v>4</v>
      </c>
      <c r="F226" s="36" t="s">
        <v>4</v>
      </c>
      <c r="G226" s="36"/>
      <c r="H226" s="471"/>
      <c r="I226" s="470"/>
      <c r="J226" s="469"/>
      <c r="K226" s="469"/>
      <c r="L226" s="469"/>
      <c r="M226" s="469"/>
      <c r="N226" s="468"/>
      <c r="O226" s="1"/>
      <c r="P226" s="467"/>
      <c r="Q226" s="466"/>
      <c r="R226" s="466"/>
      <c r="S226" s="466"/>
      <c r="T226" s="466"/>
      <c r="U226" s="466"/>
      <c r="V226" s="466"/>
      <c r="W226" s="466"/>
      <c r="X226" s="466"/>
      <c r="Y226" s="466"/>
      <c r="Z226" s="465"/>
      <c r="AA226" s="475"/>
      <c r="AB226" s="365"/>
      <c r="AC226" s="364"/>
      <c r="AD226" s="364"/>
      <c r="AE226" s="364"/>
      <c r="AF226" s="364"/>
      <c r="AG226" s="364"/>
      <c r="AH226" s="364"/>
      <c r="AI226" s="364"/>
      <c r="AJ226" s="364"/>
      <c r="AK226" s="364"/>
      <c r="AL226" s="364"/>
      <c r="AM226" s="364"/>
      <c r="AN226" s="363"/>
      <c r="AO226" s="194"/>
      <c r="AP226" s="485" t="s">
        <v>374</v>
      </c>
      <c r="AQ226" s="484"/>
      <c r="AR226" s="484"/>
      <c r="AS226" s="484"/>
      <c r="AT226" s="484"/>
      <c r="AU226" s="484"/>
      <c r="AV226" s="484"/>
      <c r="AW226" s="483"/>
      <c r="AX226" s="398"/>
      <c r="AY226" s="398"/>
      <c r="AZ226" s="180"/>
      <c r="BA226" s="180"/>
      <c r="BB226" s="180"/>
      <c r="BC226" s="180"/>
      <c r="BD226" s="180"/>
      <c r="BE226" s="180"/>
      <c r="BF226" s="397"/>
      <c r="BG226" s="53"/>
    </row>
    <row r="227" spans="2:59" ht="12.75" customHeight="1" outlineLevel="1">
      <c r="B227" s="474" t="s">
        <v>194</v>
      </c>
      <c r="C227" s="473"/>
      <c r="D227" s="472"/>
      <c r="E227" s="36" t="s">
        <v>4</v>
      </c>
      <c r="F227" s="36" t="s">
        <v>4</v>
      </c>
      <c r="G227" s="36"/>
      <c r="H227" s="471"/>
      <c r="I227" s="470"/>
      <c r="J227" s="469"/>
      <c r="K227" s="469"/>
      <c r="L227" s="469"/>
      <c r="M227" s="469"/>
      <c r="N227" s="468"/>
      <c r="O227" s="1"/>
      <c r="P227" s="467"/>
      <c r="Q227" s="466"/>
      <c r="R227" s="466"/>
      <c r="S227" s="466"/>
      <c r="T227" s="466"/>
      <c r="U227" s="466"/>
      <c r="V227" s="466"/>
      <c r="W227" s="466"/>
      <c r="X227" s="466"/>
      <c r="Y227" s="466"/>
      <c r="Z227" s="465"/>
      <c r="AA227" s="475"/>
      <c r="AB227" s="365"/>
      <c r="AC227" s="364"/>
      <c r="AD227" s="364"/>
      <c r="AE227" s="364"/>
      <c r="AF227" s="364"/>
      <c r="AG227" s="364"/>
      <c r="AH227" s="364"/>
      <c r="AI227" s="364"/>
      <c r="AJ227" s="364"/>
      <c r="AK227" s="364"/>
      <c r="AL227" s="364"/>
      <c r="AM227" s="364"/>
      <c r="AN227" s="363"/>
      <c r="AO227" s="194"/>
      <c r="AP227" s="482" t="s">
        <v>4</v>
      </c>
      <c r="AQ227" s="481"/>
      <c r="AR227" s="481"/>
      <c r="AS227" s="481"/>
      <c r="AT227" s="481"/>
      <c r="AU227" s="481"/>
      <c r="AV227" s="481"/>
      <c r="AW227" s="480"/>
      <c r="AX227" s="398"/>
      <c r="AY227" s="417" t="s">
        <v>373</v>
      </c>
      <c r="AZ227" s="409"/>
      <c r="BA227" s="409"/>
      <c r="BB227" s="409"/>
      <c r="BC227" s="409"/>
      <c r="BD227" s="409"/>
      <c r="BE227" s="409"/>
      <c r="BF227" s="416"/>
      <c r="BG227" s="53"/>
    </row>
    <row r="228" spans="2:59" ht="12.75" customHeight="1" outlineLevel="1">
      <c r="B228" s="474" t="s">
        <v>192</v>
      </c>
      <c r="C228" s="473"/>
      <c r="D228" s="472"/>
      <c r="E228" s="36" t="s">
        <v>4</v>
      </c>
      <c r="F228" s="36" t="s">
        <v>4</v>
      </c>
      <c r="G228" s="36"/>
      <c r="H228" s="471"/>
      <c r="I228" s="470"/>
      <c r="J228" s="469"/>
      <c r="K228" s="469"/>
      <c r="L228" s="469"/>
      <c r="M228" s="469"/>
      <c r="N228" s="468"/>
      <c r="O228" s="1"/>
      <c r="P228" s="467"/>
      <c r="Q228" s="466"/>
      <c r="R228" s="466"/>
      <c r="S228" s="466"/>
      <c r="T228" s="466"/>
      <c r="U228" s="466"/>
      <c r="V228" s="466"/>
      <c r="W228" s="466"/>
      <c r="X228" s="466"/>
      <c r="Y228" s="466"/>
      <c r="Z228" s="465"/>
      <c r="AA228" s="475"/>
      <c r="AB228" s="365"/>
      <c r="AC228" s="364"/>
      <c r="AD228" s="364"/>
      <c r="AE228" s="364"/>
      <c r="AF228" s="364"/>
      <c r="AG228" s="364"/>
      <c r="AH228" s="364"/>
      <c r="AI228" s="364"/>
      <c r="AJ228" s="364"/>
      <c r="AK228" s="364"/>
      <c r="AL228" s="364"/>
      <c r="AM228" s="364"/>
      <c r="AN228" s="363"/>
      <c r="AO228" s="194"/>
      <c r="AP228" s="401" t="s">
        <v>322</v>
      </c>
      <c r="AQ228" s="400"/>
      <c r="AR228" s="400"/>
      <c r="AS228" s="400"/>
      <c r="AT228" s="400"/>
      <c r="AU228" s="400"/>
      <c r="AV228" s="400"/>
      <c r="AW228" s="399"/>
      <c r="AX228" s="398"/>
      <c r="AY228" s="479" t="s">
        <v>268</v>
      </c>
      <c r="AZ228" s="478"/>
      <c r="BA228" s="478"/>
      <c r="BB228" s="478"/>
      <c r="BC228" s="478"/>
      <c r="BD228" s="478"/>
      <c r="BE228" s="478"/>
      <c r="BF228" s="477"/>
      <c r="BG228" s="53"/>
    </row>
    <row r="229" spans="2:59" ht="12.75" customHeight="1" outlineLevel="1">
      <c r="B229" s="474" t="s">
        <v>190</v>
      </c>
      <c r="C229" s="473"/>
      <c r="D229" s="472"/>
      <c r="E229" s="36" t="s">
        <v>4</v>
      </c>
      <c r="F229" s="36" t="s">
        <v>4</v>
      </c>
      <c r="G229" s="36"/>
      <c r="H229" s="471"/>
      <c r="I229" s="470"/>
      <c r="J229" s="469"/>
      <c r="K229" s="469"/>
      <c r="L229" s="469"/>
      <c r="M229" s="469"/>
      <c r="N229" s="468"/>
      <c r="O229" s="1"/>
      <c r="P229" s="467"/>
      <c r="Q229" s="466"/>
      <c r="R229" s="466"/>
      <c r="S229" s="466"/>
      <c r="T229" s="466"/>
      <c r="U229" s="466"/>
      <c r="V229" s="466"/>
      <c r="W229" s="466"/>
      <c r="X229" s="466"/>
      <c r="Y229" s="466"/>
      <c r="Z229" s="465"/>
      <c r="AA229" s="475"/>
      <c r="AB229" s="365"/>
      <c r="AC229" s="364"/>
      <c r="AD229" s="364"/>
      <c r="AE229" s="364"/>
      <c r="AF229" s="364"/>
      <c r="AG229" s="364"/>
      <c r="AH229" s="364"/>
      <c r="AI229" s="364"/>
      <c r="AJ229" s="364"/>
      <c r="AK229" s="364"/>
      <c r="AL229" s="364"/>
      <c r="AM229" s="364"/>
      <c r="AN229" s="363"/>
      <c r="AO229" s="194"/>
      <c r="AP229" s="476"/>
      <c r="AQ229" s="180"/>
      <c r="AR229" s="180"/>
      <c r="AS229" s="180"/>
      <c r="AT229" s="180"/>
      <c r="AU229" s="180"/>
      <c r="AV229" s="180"/>
      <c r="AW229" s="180"/>
      <c r="AX229" s="398"/>
      <c r="AY229" s="444" t="s">
        <v>322</v>
      </c>
      <c r="AZ229" s="400"/>
      <c r="BA229" s="400"/>
      <c r="BB229" s="400"/>
      <c r="BC229" s="400"/>
      <c r="BD229" s="400"/>
      <c r="BE229" s="400"/>
      <c r="BF229" s="443"/>
      <c r="BG229" s="53"/>
    </row>
    <row r="230" spans="2:59" ht="12.75" customHeight="1" outlineLevel="1">
      <c r="B230" s="474" t="s">
        <v>187</v>
      </c>
      <c r="C230" s="473"/>
      <c r="D230" s="472"/>
      <c r="E230" s="36" t="s">
        <v>4</v>
      </c>
      <c r="F230" s="36" t="s">
        <v>4</v>
      </c>
      <c r="G230" s="36"/>
      <c r="H230" s="471"/>
      <c r="I230" s="470"/>
      <c r="J230" s="469"/>
      <c r="K230" s="469"/>
      <c r="L230" s="469"/>
      <c r="M230" s="469"/>
      <c r="N230" s="468"/>
      <c r="O230" s="1"/>
      <c r="P230" s="467"/>
      <c r="Q230" s="466"/>
      <c r="R230" s="466"/>
      <c r="S230" s="466"/>
      <c r="T230" s="466"/>
      <c r="U230" s="466"/>
      <c r="V230" s="466"/>
      <c r="W230" s="466"/>
      <c r="X230" s="466"/>
      <c r="Y230" s="466"/>
      <c r="Z230" s="465"/>
      <c r="AA230" s="475"/>
      <c r="AB230" s="365"/>
      <c r="AC230" s="364"/>
      <c r="AD230" s="364"/>
      <c r="AE230" s="364"/>
      <c r="AF230" s="364"/>
      <c r="AG230" s="364"/>
      <c r="AH230" s="364"/>
      <c r="AI230" s="364"/>
      <c r="AJ230" s="364"/>
      <c r="AK230" s="364"/>
      <c r="AL230" s="364"/>
      <c r="AM230" s="364"/>
      <c r="AN230" s="363"/>
      <c r="AO230" s="194"/>
      <c r="AP230" s="410" t="s">
        <v>372</v>
      </c>
      <c r="AQ230" s="409"/>
      <c r="AR230" s="409"/>
      <c r="AS230" s="409"/>
      <c r="AT230" s="409"/>
      <c r="AU230" s="409"/>
      <c r="AV230" s="409"/>
      <c r="AW230" s="408"/>
      <c r="AX230" s="398"/>
      <c r="AY230" s="398"/>
      <c r="AZ230" s="180"/>
      <c r="BA230" s="180"/>
      <c r="BB230" s="180"/>
      <c r="BC230" s="180"/>
      <c r="BD230" s="180"/>
      <c r="BE230" s="180"/>
      <c r="BF230" s="397"/>
      <c r="BG230" s="53"/>
    </row>
    <row r="231" spans="2:59" ht="12.75" customHeight="1" outlineLevel="1">
      <c r="B231" s="474" t="s">
        <v>185</v>
      </c>
      <c r="C231" s="473"/>
      <c r="D231" s="472"/>
      <c r="E231" s="36" t="s">
        <v>4</v>
      </c>
      <c r="F231" s="36" t="s">
        <v>4</v>
      </c>
      <c r="G231" s="36"/>
      <c r="H231" s="471"/>
      <c r="I231" s="470"/>
      <c r="J231" s="469"/>
      <c r="K231" s="469"/>
      <c r="L231" s="469"/>
      <c r="M231" s="469"/>
      <c r="N231" s="468"/>
      <c r="O231" s="1"/>
      <c r="P231" s="467"/>
      <c r="Q231" s="466"/>
      <c r="R231" s="466"/>
      <c r="S231" s="466"/>
      <c r="T231" s="466"/>
      <c r="U231" s="466"/>
      <c r="V231" s="466"/>
      <c r="W231" s="466"/>
      <c r="X231" s="466"/>
      <c r="Y231" s="466"/>
      <c r="Z231" s="465"/>
      <c r="AA231" s="453"/>
      <c r="AB231" s="365"/>
      <c r="AC231" s="364"/>
      <c r="AD231" s="364"/>
      <c r="AE231" s="364"/>
      <c r="AF231" s="364"/>
      <c r="AG231" s="364"/>
      <c r="AH231" s="364"/>
      <c r="AI231" s="364"/>
      <c r="AJ231" s="364"/>
      <c r="AK231" s="364"/>
      <c r="AL231" s="364"/>
      <c r="AM231" s="364"/>
      <c r="AN231" s="363"/>
      <c r="AO231" s="194"/>
      <c r="AP231" s="404" t="s">
        <v>4</v>
      </c>
      <c r="AQ231" s="403"/>
      <c r="AR231" s="403"/>
      <c r="AS231" s="403"/>
      <c r="AT231" s="403"/>
      <c r="AU231" s="403"/>
      <c r="AV231" s="403"/>
      <c r="AW231" s="402"/>
      <c r="AX231" s="398"/>
      <c r="AY231" s="417" t="s">
        <v>371</v>
      </c>
      <c r="AZ231" s="409"/>
      <c r="BA231" s="409"/>
      <c r="BB231" s="409"/>
      <c r="BC231" s="409"/>
      <c r="BD231" s="409"/>
      <c r="BE231" s="409"/>
      <c r="BF231" s="416"/>
      <c r="BG231" s="53"/>
    </row>
    <row r="232" spans="2:59" ht="13.5" customHeight="1" outlineLevel="1" thickBot="1">
      <c r="B232" s="464" t="s">
        <v>184</v>
      </c>
      <c r="C232" s="463"/>
      <c r="D232" s="462"/>
      <c r="E232" s="461" t="s">
        <v>4</v>
      </c>
      <c r="F232" s="461" t="s">
        <v>4</v>
      </c>
      <c r="G232" s="461"/>
      <c r="H232" s="460"/>
      <c r="I232" s="459"/>
      <c r="J232" s="458"/>
      <c r="K232" s="458"/>
      <c r="L232" s="458"/>
      <c r="M232" s="458"/>
      <c r="N232" s="457"/>
      <c r="O232" s="1"/>
      <c r="P232" s="456"/>
      <c r="Q232" s="455"/>
      <c r="R232" s="455"/>
      <c r="S232" s="455"/>
      <c r="T232" s="455"/>
      <c r="U232" s="455"/>
      <c r="V232" s="455"/>
      <c r="W232" s="455"/>
      <c r="X232" s="455"/>
      <c r="Y232" s="455"/>
      <c r="Z232" s="454"/>
      <c r="AA232" s="453"/>
      <c r="AB232" s="351"/>
      <c r="AC232" s="350"/>
      <c r="AD232" s="350"/>
      <c r="AE232" s="350"/>
      <c r="AF232" s="350"/>
      <c r="AG232" s="350"/>
      <c r="AH232" s="350"/>
      <c r="AI232" s="350"/>
      <c r="AJ232" s="350"/>
      <c r="AK232" s="350"/>
      <c r="AL232" s="350"/>
      <c r="AM232" s="350"/>
      <c r="AN232" s="349"/>
      <c r="AO232" s="194"/>
      <c r="AP232" s="401" t="s">
        <v>322</v>
      </c>
      <c r="AQ232" s="400"/>
      <c r="AR232" s="400"/>
      <c r="AS232" s="400"/>
      <c r="AT232" s="400"/>
      <c r="AU232" s="400"/>
      <c r="AV232" s="400"/>
      <c r="AW232" s="399"/>
      <c r="AX232" s="398"/>
      <c r="AY232" s="452" t="s">
        <v>4</v>
      </c>
      <c r="AZ232" s="403"/>
      <c r="BA232" s="403"/>
      <c r="BB232" s="403"/>
      <c r="BC232" s="403"/>
      <c r="BD232" s="403"/>
      <c r="BE232" s="403"/>
      <c r="BF232" s="451"/>
      <c r="BG232" s="53"/>
    </row>
    <row r="233" spans="2:59" ht="12" outlineLevel="1" thickBot="1">
      <c r="B233" s="450"/>
      <c r="C233" s="450"/>
      <c r="D233" s="450"/>
      <c r="E233" s="449"/>
      <c r="F233" s="449"/>
      <c r="G233" s="449"/>
      <c r="H233" s="448"/>
      <c r="I233" s="447"/>
      <c r="J233" s="447"/>
      <c r="K233" s="447"/>
      <c r="L233" s="447"/>
      <c r="M233" s="447"/>
      <c r="N233" s="447"/>
      <c r="O233" s="447"/>
      <c r="P233" s="1"/>
      <c r="Q233" s="446"/>
      <c r="R233" s="445"/>
      <c r="S233" s="445"/>
      <c r="T233" s="445"/>
      <c r="U233" s="445"/>
      <c r="V233" s="445"/>
      <c r="W233" s="445"/>
      <c r="X233" s="445"/>
      <c r="Y233" s="180"/>
      <c r="Z233" s="445"/>
      <c r="AA233" s="194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414"/>
      <c r="AQ233" s="180"/>
      <c r="AR233" s="180"/>
      <c r="AS233" s="180"/>
      <c r="AT233" s="180"/>
      <c r="AU233" s="180"/>
      <c r="AV233" s="180"/>
      <c r="AW233" s="180"/>
      <c r="AX233" s="398"/>
      <c r="AY233" s="444" t="s">
        <v>322</v>
      </c>
      <c r="AZ233" s="400"/>
      <c r="BA233" s="400"/>
      <c r="BB233" s="400"/>
      <c r="BC233" s="400"/>
      <c r="BD233" s="400"/>
      <c r="BE233" s="400"/>
      <c r="BF233" s="443"/>
      <c r="BG233" s="53"/>
    </row>
    <row r="234" spans="2:59" ht="13.5" customHeight="1" outlineLevel="1" thickBot="1">
      <c r="B234" s="442" t="s">
        <v>370</v>
      </c>
      <c r="C234" s="440"/>
      <c r="D234" s="440"/>
      <c r="E234" s="440"/>
      <c r="F234" s="440"/>
      <c r="G234" s="440"/>
      <c r="H234" s="440"/>
      <c r="I234" s="439"/>
      <c r="J234" s="441" t="s">
        <v>369</v>
      </c>
      <c r="K234" s="440"/>
      <c r="L234" s="440"/>
      <c r="M234" s="440"/>
      <c r="N234" s="440"/>
      <c r="O234" s="440"/>
      <c r="P234" s="440"/>
      <c r="Q234" s="440"/>
      <c r="R234" s="439"/>
      <c r="S234" s="438" t="s">
        <v>368</v>
      </c>
      <c r="T234" s="437"/>
      <c r="U234" s="437"/>
      <c r="V234" s="437"/>
      <c r="W234" s="437"/>
      <c r="X234" s="437"/>
      <c r="Y234" s="437"/>
      <c r="Z234" s="436"/>
      <c r="AA234" s="1"/>
      <c r="AB234" s="435" t="s">
        <v>367</v>
      </c>
      <c r="AC234" s="434"/>
      <c r="AD234" s="434"/>
      <c r="AE234" s="434"/>
      <c r="AF234" s="434"/>
      <c r="AG234" s="434"/>
      <c r="AH234" s="434"/>
      <c r="AI234" s="434"/>
      <c r="AJ234" s="434"/>
      <c r="AK234" s="434"/>
      <c r="AL234" s="434"/>
      <c r="AM234" s="434"/>
      <c r="AN234" s="433"/>
      <c r="AO234" s="1"/>
      <c r="AP234" s="410" t="s">
        <v>366</v>
      </c>
      <c r="AQ234" s="409"/>
      <c r="AR234" s="409"/>
      <c r="AS234" s="409"/>
      <c r="AT234" s="409"/>
      <c r="AU234" s="409"/>
      <c r="AV234" s="409"/>
      <c r="AW234" s="408"/>
      <c r="AX234" s="398"/>
      <c r="AY234" s="180"/>
      <c r="AZ234" s="180"/>
      <c r="BA234" s="180"/>
      <c r="BB234" s="180"/>
      <c r="BC234" s="180"/>
      <c r="BD234" s="180"/>
      <c r="BE234" s="180"/>
      <c r="BF234" s="397"/>
      <c r="BG234" s="53"/>
    </row>
    <row r="235" spans="2:59" ht="13.5" customHeight="1" outlineLevel="1" thickTop="1">
      <c r="B235" s="432" t="s">
        <v>270</v>
      </c>
      <c r="C235" s="431"/>
      <c r="D235" s="430" t="s">
        <v>365</v>
      </c>
      <c r="E235" s="429"/>
      <c r="F235" s="429"/>
      <c r="G235" s="429"/>
      <c r="H235" s="429"/>
      <c r="I235" s="428"/>
      <c r="J235" s="427" t="s">
        <v>363</v>
      </c>
      <c r="K235" s="424"/>
      <c r="L235" s="423" t="s">
        <v>364</v>
      </c>
      <c r="M235" s="422"/>
      <c r="N235" s="422"/>
      <c r="O235" s="422"/>
      <c r="P235" s="422"/>
      <c r="Q235" s="422"/>
      <c r="R235" s="426"/>
      <c r="S235" s="425" t="s">
        <v>363</v>
      </c>
      <c r="T235" s="424"/>
      <c r="U235" s="423" t="s">
        <v>362</v>
      </c>
      <c r="V235" s="422"/>
      <c r="W235" s="422"/>
      <c r="X235" s="422"/>
      <c r="Y235" s="422"/>
      <c r="Z235" s="421"/>
      <c r="AA235" s="180"/>
      <c r="AB235" s="420"/>
      <c r="AC235" s="419"/>
      <c r="AD235" s="419"/>
      <c r="AE235" s="419"/>
      <c r="AF235" s="419"/>
      <c r="AG235" s="419"/>
      <c r="AH235" s="419"/>
      <c r="AI235" s="419"/>
      <c r="AJ235" s="419"/>
      <c r="AK235" s="419"/>
      <c r="AL235" s="419"/>
      <c r="AM235" s="419"/>
      <c r="AN235" s="418"/>
      <c r="AO235" s="1"/>
      <c r="AP235" s="404" t="s">
        <v>4</v>
      </c>
      <c r="AQ235" s="403"/>
      <c r="AR235" s="403"/>
      <c r="AS235" s="403"/>
      <c r="AT235" s="403"/>
      <c r="AU235" s="403"/>
      <c r="AV235" s="403"/>
      <c r="AW235" s="402"/>
      <c r="AX235" s="398"/>
      <c r="AY235" s="417" t="s">
        <v>361</v>
      </c>
      <c r="AZ235" s="409"/>
      <c r="BA235" s="409"/>
      <c r="BB235" s="409"/>
      <c r="BC235" s="409"/>
      <c r="BD235" s="409"/>
      <c r="BE235" s="409"/>
      <c r="BF235" s="416"/>
      <c r="BG235" s="53"/>
    </row>
    <row r="236" spans="2:59" ht="13.5" customHeight="1" outlineLevel="1">
      <c r="B236" s="391" t="s">
        <v>360</v>
      </c>
      <c r="C236" s="384"/>
      <c r="D236" s="382">
        <v>2279</v>
      </c>
      <c r="E236" s="381"/>
      <c r="F236" s="381"/>
      <c r="G236" s="381"/>
      <c r="H236" s="381"/>
      <c r="I236" s="385"/>
      <c r="J236" s="386" t="s">
        <v>359</v>
      </c>
      <c r="K236" s="415"/>
      <c r="L236" s="382" t="s">
        <v>358</v>
      </c>
      <c r="M236" s="381"/>
      <c r="N236" s="381"/>
      <c r="O236" s="390" t="s">
        <v>357</v>
      </c>
      <c r="P236" s="381">
        <v>105360707115</v>
      </c>
      <c r="Q236" s="381"/>
      <c r="R236" s="385"/>
      <c r="S236" s="384" t="s">
        <v>356</v>
      </c>
      <c r="T236" s="383"/>
      <c r="U236" s="382" t="s">
        <v>355</v>
      </c>
      <c r="V236" s="381"/>
      <c r="W236" s="381"/>
      <c r="X236" s="381"/>
      <c r="Y236" s="381"/>
      <c r="Z236" s="380"/>
      <c r="AA236" s="180"/>
      <c r="AB236" s="365"/>
      <c r="AC236" s="364"/>
      <c r="AD236" s="364"/>
      <c r="AE236" s="364"/>
      <c r="AF236" s="364"/>
      <c r="AG236" s="364"/>
      <c r="AH236" s="364"/>
      <c r="AI236" s="364"/>
      <c r="AJ236" s="364"/>
      <c r="AK236" s="364"/>
      <c r="AL236" s="364"/>
      <c r="AM236" s="364"/>
      <c r="AN236" s="363"/>
      <c r="AO236" s="1"/>
      <c r="AP236" s="401" t="s">
        <v>322</v>
      </c>
      <c r="AQ236" s="400"/>
      <c r="AR236" s="400"/>
      <c r="AS236" s="400"/>
      <c r="AT236" s="400"/>
      <c r="AU236" s="400"/>
      <c r="AV236" s="400"/>
      <c r="AW236" s="399"/>
      <c r="AX236" s="398"/>
      <c r="AY236" s="413"/>
      <c r="AZ236" s="412"/>
      <c r="BA236" s="412"/>
      <c r="BB236" s="412"/>
      <c r="BC236" s="412"/>
      <c r="BD236" s="412"/>
      <c r="BE236" s="412"/>
      <c r="BF236" s="411"/>
      <c r="BG236" s="53"/>
    </row>
    <row r="237" spans="2:59" ht="12.75" customHeight="1" outlineLevel="1">
      <c r="B237" s="391" t="s">
        <v>354</v>
      </c>
      <c r="C237" s="384"/>
      <c r="D237" s="382">
        <v>22177</v>
      </c>
      <c r="E237" s="381"/>
      <c r="F237" s="381"/>
      <c r="G237" s="381"/>
      <c r="H237" s="381"/>
      <c r="I237" s="385"/>
      <c r="J237" s="386" t="s">
        <v>353</v>
      </c>
      <c r="K237" s="383"/>
      <c r="L237" s="382" t="s">
        <v>352</v>
      </c>
      <c r="M237" s="381"/>
      <c r="N237" s="381"/>
      <c r="O237" s="381"/>
      <c r="P237" s="381"/>
      <c r="Q237" s="381"/>
      <c r="R237" s="385"/>
      <c r="S237" s="384" t="s">
        <v>343</v>
      </c>
      <c r="T237" s="383"/>
      <c r="U237" s="382">
        <v>0</v>
      </c>
      <c r="V237" s="381"/>
      <c r="W237" s="381"/>
      <c r="X237" s="381"/>
      <c r="Y237" s="381"/>
      <c r="Z237" s="380"/>
      <c r="AA237" s="180"/>
      <c r="AB237" s="365"/>
      <c r="AC237" s="364"/>
      <c r="AD237" s="364"/>
      <c r="AE237" s="364"/>
      <c r="AF237" s="364"/>
      <c r="AG237" s="364"/>
      <c r="AH237" s="364"/>
      <c r="AI237" s="364"/>
      <c r="AJ237" s="364"/>
      <c r="AK237" s="364"/>
      <c r="AL237" s="364"/>
      <c r="AM237" s="364"/>
      <c r="AN237" s="363"/>
      <c r="AO237" s="1"/>
      <c r="AP237" s="414"/>
      <c r="AQ237" s="398"/>
      <c r="AR237" s="398"/>
      <c r="AS237" s="398"/>
      <c r="AT237" s="398"/>
      <c r="AU237" s="398"/>
      <c r="AV237" s="398"/>
      <c r="AW237" s="398"/>
      <c r="AX237" s="398"/>
      <c r="AY237" s="413"/>
      <c r="AZ237" s="412"/>
      <c r="BA237" s="412"/>
      <c r="BB237" s="412"/>
      <c r="BC237" s="412"/>
      <c r="BD237" s="412"/>
      <c r="BE237" s="412"/>
      <c r="BF237" s="411"/>
      <c r="BG237" s="53"/>
    </row>
    <row r="238" spans="2:59" ht="12.75" customHeight="1" outlineLevel="1">
      <c r="B238" s="391" t="s">
        <v>263</v>
      </c>
      <c r="C238" s="384"/>
      <c r="D238" s="382" t="s">
        <v>351</v>
      </c>
      <c r="E238" s="381"/>
      <c r="F238" s="381"/>
      <c r="G238" s="381"/>
      <c r="H238" s="381"/>
      <c r="I238" s="385"/>
      <c r="J238" s="386" t="s">
        <v>350</v>
      </c>
      <c r="K238" s="383"/>
      <c r="L238" s="382" t="s">
        <v>349</v>
      </c>
      <c r="M238" s="381"/>
      <c r="N238" s="381"/>
      <c r="O238" s="390" t="s">
        <v>348</v>
      </c>
      <c r="P238" s="381" t="s">
        <v>347</v>
      </c>
      <c r="Q238" s="381"/>
      <c r="R238" s="385"/>
      <c r="S238" s="384" t="s">
        <v>339</v>
      </c>
      <c r="T238" s="383"/>
      <c r="U238" s="382">
        <v>0</v>
      </c>
      <c r="V238" s="381"/>
      <c r="W238" s="381"/>
      <c r="X238" s="381"/>
      <c r="Y238" s="381"/>
      <c r="Z238" s="380"/>
      <c r="AA238" s="180"/>
      <c r="AB238" s="365"/>
      <c r="AC238" s="364"/>
      <c r="AD238" s="364"/>
      <c r="AE238" s="364"/>
      <c r="AF238" s="364"/>
      <c r="AG238" s="364"/>
      <c r="AH238" s="364"/>
      <c r="AI238" s="364"/>
      <c r="AJ238" s="364"/>
      <c r="AK238" s="364"/>
      <c r="AL238" s="364"/>
      <c r="AM238" s="364"/>
      <c r="AN238" s="363"/>
      <c r="AO238" s="1"/>
      <c r="AP238" s="410" t="s">
        <v>346</v>
      </c>
      <c r="AQ238" s="409"/>
      <c r="AR238" s="409"/>
      <c r="AS238" s="409"/>
      <c r="AT238" s="409"/>
      <c r="AU238" s="409"/>
      <c r="AV238" s="409"/>
      <c r="AW238" s="408"/>
      <c r="AX238" s="398"/>
      <c r="AY238" s="407"/>
      <c r="AZ238" s="406"/>
      <c r="BA238" s="406"/>
      <c r="BB238" s="406"/>
      <c r="BC238" s="406"/>
      <c r="BD238" s="406"/>
      <c r="BE238" s="406"/>
      <c r="BF238" s="405"/>
      <c r="BG238" s="53"/>
    </row>
    <row r="239" spans="2:59" ht="12.75" customHeight="1" outlineLevel="1">
      <c r="B239" s="391" t="s">
        <v>345</v>
      </c>
      <c r="C239" s="384"/>
      <c r="D239" s="382" t="s">
        <v>344</v>
      </c>
      <c r="E239" s="381"/>
      <c r="F239" s="381"/>
      <c r="G239" s="381"/>
      <c r="H239" s="381"/>
      <c r="I239" s="385"/>
      <c r="J239" s="386" t="s">
        <v>343</v>
      </c>
      <c r="K239" s="383"/>
      <c r="L239" s="382" t="s">
        <v>342</v>
      </c>
      <c r="M239" s="381"/>
      <c r="N239" s="381"/>
      <c r="O239" s="381"/>
      <c r="P239" s="381"/>
      <c r="Q239" s="381"/>
      <c r="R239" s="385"/>
      <c r="S239" s="384" t="s">
        <v>336</v>
      </c>
      <c r="T239" s="383"/>
      <c r="U239" s="382">
        <v>0</v>
      </c>
      <c r="V239" s="381"/>
      <c r="W239" s="381"/>
      <c r="X239" s="381"/>
      <c r="Y239" s="381"/>
      <c r="Z239" s="380"/>
      <c r="AA239" s="180"/>
      <c r="AB239" s="365"/>
      <c r="AC239" s="364"/>
      <c r="AD239" s="364"/>
      <c r="AE239" s="364"/>
      <c r="AF239" s="364"/>
      <c r="AG239" s="364"/>
      <c r="AH239" s="364"/>
      <c r="AI239" s="364"/>
      <c r="AJ239" s="364"/>
      <c r="AK239" s="364"/>
      <c r="AL239" s="364"/>
      <c r="AM239" s="364"/>
      <c r="AN239" s="363"/>
      <c r="AO239" s="1"/>
      <c r="AP239" s="404" t="s">
        <v>4</v>
      </c>
      <c r="AQ239" s="403"/>
      <c r="AR239" s="403"/>
      <c r="AS239" s="403"/>
      <c r="AT239" s="403"/>
      <c r="AU239" s="403"/>
      <c r="AV239" s="403"/>
      <c r="AW239" s="402"/>
      <c r="AX239" s="398"/>
      <c r="AY239" s="398"/>
      <c r="AZ239" s="180"/>
      <c r="BA239" s="180"/>
      <c r="BB239" s="180"/>
      <c r="BC239" s="180"/>
      <c r="BD239" s="180"/>
      <c r="BE239" s="180"/>
      <c r="BF239" s="397"/>
      <c r="BG239" s="53"/>
    </row>
    <row r="240" spans="2:59" ht="12.75" customHeight="1" outlineLevel="1">
      <c r="B240" s="391" t="s">
        <v>341</v>
      </c>
      <c r="C240" s="384"/>
      <c r="D240" s="382" t="s">
        <v>340</v>
      </c>
      <c r="E240" s="381"/>
      <c r="F240" s="381"/>
      <c r="G240" s="381"/>
      <c r="H240" s="381"/>
      <c r="I240" s="385"/>
      <c r="J240" s="386" t="s">
        <v>339</v>
      </c>
      <c r="K240" s="383"/>
      <c r="L240" s="382" t="s">
        <v>338</v>
      </c>
      <c r="M240" s="381"/>
      <c r="N240" s="381"/>
      <c r="O240" s="381"/>
      <c r="P240" s="381"/>
      <c r="Q240" s="381"/>
      <c r="R240" s="385"/>
      <c r="S240" s="384" t="s">
        <v>337</v>
      </c>
      <c r="T240" s="383"/>
      <c r="U240" s="382">
        <v>0</v>
      </c>
      <c r="V240" s="381"/>
      <c r="W240" s="381"/>
      <c r="X240" s="381"/>
      <c r="Y240" s="381"/>
      <c r="Z240" s="380"/>
      <c r="AA240" s="1"/>
      <c r="AB240" s="365"/>
      <c r="AC240" s="364"/>
      <c r="AD240" s="364"/>
      <c r="AE240" s="364"/>
      <c r="AF240" s="364"/>
      <c r="AG240" s="364"/>
      <c r="AH240" s="364"/>
      <c r="AI240" s="364"/>
      <c r="AJ240" s="364"/>
      <c r="AK240" s="364"/>
      <c r="AL240" s="364"/>
      <c r="AM240" s="364"/>
      <c r="AN240" s="363"/>
      <c r="AO240" s="1"/>
      <c r="AP240" s="401" t="s">
        <v>322</v>
      </c>
      <c r="AQ240" s="400"/>
      <c r="AR240" s="400"/>
      <c r="AS240" s="400"/>
      <c r="AT240" s="400"/>
      <c r="AU240" s="400"/>
      <c r="AV240" s="400"/>
      <c r="AW240" s="399"/>
      <c r="AX240" s="398"/>
      <c r="AY240" s="398"/>
      <c r="AZ240" s="180"/>
      <c r="BA240" s="180"/>
      <c r="BB240" s="180"/>
      <c r="BC240" s="180"/>
      <c r="BD240" s="180"/>
      <c r="BE240" s="180"/>
      <c r="BF240" s="397"/>
      <c r="BG240" s="53"/>
    </row>
    <row r="241" spans="2:70" ht="12.75" customHeight="1" outlineLevel="1" thickBot="1">
      <c r="B241" s="391" t="s">
        <v>334</v>
      </c>
      <c r="C241" s="384"/>
      <c r="D241" s="382" t="s">
        <v>333</v>
      </c>
      <c r="E241" s="381"/>
      <c r="F241" s="381"/>
      <c r="G241" s="381"/>
      <c r="H241" s="381"/>
      <c r="I241" s="385"/>
      <c r="J241" s="386" t="s">
        <v>336</v>
      </c>
      <c r="K241" s="383"/>
      <c r="L241" s="382" t="s">
        <v>335</v>
      </c>
      <c r="M241" s="381"/>
      <c r="N241" s="381"/>
      <c r="O241" s="381"/>
      <c r="P241" s="381"/>
      <c r="Q241" s="390" t="s">
        <v>334</v>
      </c>
      <c r="R241" s="396" t="s">
        <v>333</v>
      </c>
      <c r="S241" s="384" t="s">
        <v>330</v>
      </c>
      <c r="T241" s="383"/>
      <c r="U241" s="382">
        <v>0</v>
      </c>
      <c r="V241" s="381"/>
      <c r="W241" s="381"/>
      <c r="X241" s="381"/>
      <c r="Y241" s="381"/>
      <c r="Z241" s="380"/>
      <c r="AA241" s="1"/>
      <c r="AB241" s="365"/>
      <c r="AC241" s="364"/>
      <c r="AD241" s="364"/>
      <c r="AE241" s="364"/>
      <c r="AF241" s="364"/>
      <c r="AG241" s="364"/>
      <c r="AH241" s="364"/>
      <c r="AI241" s="364"/>
      <c r="AJ241" s="364"/>
      <c r="AK241" s="364"/>
      <c r="AL241" s="364"/>
      <c r="AM241" s="364"/>
      <c r="AN241" s="363"/>
      <c r="AO241" s="1"/>
      <c r="AP241" s="395"/>
      <c r="AQ241" s="394"/>
      <c r="AR241" s="394"/>
      <c r="AS241" s="394"/>
      <c r="AT241" s="394"/>
      <c r="AU241" s="394"/>
      <c r="AV241" s="394"/>
      <c r="AW241" s="394"/>
      <c r="AX241" s="394"/>
      <c r="AY241" s="394"/>
      <c r="AZ241" s="393"/>
      <c r="BA241" s="393"/>
      <c r="BB241" s="393"/>
      <c r="BC241" s="393"/>
      <c r="BD241" s="393"/>
      <c r="BE241" s="393"/>
      <c r="BF241" s="392"/>
      <c r="BG241" s="53"/>
    </row>
    <row r="242" spans="2:70" ht="12.75" customHeight="1" outlineLevel="1">
      <c r="B242" s="391" t="s">
        <v>332</v>
      </c>
      <c r="C242" s="384"/>
      <c r="D242" s="382" t="s">
        <v>331</v>
      </c>
      <c r="E242" s="381"/>
      <c r="F242" s="381"/>
      <c r="G242" s="381"/>
      <c r="H242" s="381"/>
      <c r="I242" s="385"/>
      <c r="J242" s="386" t="s">
        <v>330</v>
      </c>
      <c r="K242" s="383"/>
      <c r="L242" s="382" t="s">
        <v>329</v>
      </c>
      <c r="M242" s="381"/>
      <c r="N242" s="381"/>
      <c r="O242" s="381"/>
      <c r="P242" s="381"/>
      <c r="Q242" s="381"/>
      <c r="R242" s="385"/>
      <c r="S242" s="384" t="s">
        <v>326</v>
      </c>
      <c r="T242" s="383"/>
      <c r="U242" s="382" t="s">
        <v>328</v>
      </c>
      <c r="V242" s="381"/>
      <c r="W242" s="381"/>
      <c r="X242" s="381"/>
      <c r="Y242" s="381"/>
      <c r="Z242" s="380"/>
      <c r="AA242" s="1"/>
      <c r="AB242" s="365"/>
      <c r="AC242" s="364"/>
      <c r="AD242" s="364"/>
      <c r="AE242" s="364"/>
      <c r="AF242" s="364"/>
      <c r="AG242" s="364"/>
      <c r="AH242" s="364"/>
      <c r="AI242" s="364"/>
      <c r="AJ242" s="364"/>
      <c r="AK242" s="364"/>
      <c r="AL242" s="364"/>
      <c r="AM242" s="364"/>
      <c r="AN242" s="363"/>
      <c r="AO242" s="1"/>
      <c r="BG242" s="53"/>
      <c r="BH242" s="53"/>
    </row>
    <row r="243" spans="2:70" ht="12.75" customHeight="1" outlineLevel="1">
      <c r="B243" s="391" t="s">
        <v>327</v>
      </c>
      <c r="C243" s="384"/>
      <c r="D243" s="382" t="s">
        <v>135</v>
      </c>
      <c r="E243" s="381"/>
      <c r="F243" s="381"/>
      <c r="G243" s="381"/>
      <c r="H243" s="381"/>
      <c r="I243" s="385"/>
      <c r="J243" s="386" t="s">
        <v>326</v>
      </c>
      <c r="K243" s="383"/>
      <c r="L243" s="382" t="s">
        <v>325</v>
      </c>
      <c r="M243" s="381"/>
      <c r="N243" s="381"/>
      <c r="O243" s="390" t="s">
        <v>324</v>
      </c>
      <c r="P243" s="381">
        <v>0</v>
      </c>
      <c r="Q243" s="381"/>
      <c r="R243" s="385"/>
      <c r="S243" s="384" t="s">
        <v>323</v>
      </c>
      <c r="T243" s="383"/>
      <c r="U243" s="382">
        <v>0</v>
      </c>
      <c r="V243" s="381"/>
      <c r="W243" s="381"/>
      <c r="X243" s="381"/>
      <c r="Y243" s="381"/>
      <c r="Z243" s="380"/>
      <c r="AA243" s="1"/>
      <c r="AB243" s="365"/>
      <c r="AC243" s="364"/>
      <c r="AD243" s="364"/>
      <c r="AE243" s="364"/>
      <c r="AF243" s="364"/>
      <c r="AG243" s="364"/>
      <c r="AH243" s="364"/>
      <c r="AI243" s="364"/>
      <c r="AJ243" s="364"/>
      <c r="AK243" s="364"/>
      <c r="AL243" s="364"/>
      <c r="AM243" s="364"/>
      <c r="AN243" s="363"/>
      <c r="AO243" s="1"/>
      <c r="AX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</row>
    <row r="244" spans="2:70" ht="12.75" customHeight="1" outlineLevel="1">
      <c r="B244" s="389" t="s">
        <v>322</v>
      </c>
      <c r="C244" s="388"/>
      <c r="D244" s="379" t="s">
        <v>321</v>
      </c>
      <c r="E244" s="378"/>
      <c r="F244" s="378"/>
      <c r="G244" s="378"/>
      <c r="H244" s="378"/>
      <c r="I244" s="387"/>
      <c r="J244" s="386" t="s">
        <v>320</v>
      </c>
      <c r="K244" s="383"/>
      <c r="L244" s="382">
        <v>0</v>
      </c>
      <c r="M244" s="381"/>
      <c r="N244" s="381"/>
      <c r="O244" s="381"/>
      <c r="P244" s="381"/>
      <c r="Q244" s="381"/>
      <c r="R244" s="385"/>
      <c r="S244" s="384" t="s">
        <v>320</v>
      </c>
      <c r="T244" s="383"/>
      <c r="U244" s="382">
        <v>0</v>
      </c>
      <c r="V244" s="381"/>
      <c r="W244" s="381"/>
      <c r="X244" s="381"/>
      <c r="Y244" s="381"/>
      <c r="Z244" s="380"/>
      <c r="AA244" s="1"/>
      <c r="AB244" s="365"/>
      <c r="AC244" s="364"/>
      <c r="AD244" s="364"/>
      <c r="AE244" s="364"/>
      <c r="AF244" s="364"/>
      <c r="AG244" s="364"/>
      <c r="AH244" s="364"/>
      <c r="AI244" s="364"/>
      <c r="AJ244" s="364"/>
      <c r="AK244" s="364"/>
      <c r="AL244" s="364"/>
      <c r="AM244" s="364"/>
      <c r="AN244" s="363"/>
      <c r="AO244" s="1"/>
      <c r="AX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</row>
    <row r="245" spans="2:70" ht="12.75" customHeight="1" outlineLevel="1">
      <c r="B245" s="376"/>
      <c r="C245" s="375"/>
      <c r="D245" s="368"/>
      <c r="E245" s="367"/>
      <c r="F245" s="367"/>
      <c r="G245" s="367"/>
      <c r="H245" s="367"/>
      <c r="I245" s="374"/>
      <c r="J245" s="373" t="s">
        <v>247</v>
      </c>
      <c r="K245" s="369"/>
      <c r="L245" s="372">
        <v>0</v>
      </c>
      <c r="M245" s="372"/>
      <c r="N245" s="372"/>
      <c r="O245" s="372"/>
      <c r="P245" s="372"/>
      <c r="Q245" s="372"/>
      <c r="R245" s="371"/>
      <c r="S245" s="370" t="s">
        <v>247</v>
      </c>
      <c r="T245" s="369"/>
      <c r="U245" s="379">
        <v>0</v>
      </c>
      <c r="V245" s="378"/>
      <c r="W245" s="378"/>
      <c r="X245" s="378"/>
      <c r="Y245" s="378"/>
      <c r="Z245" s="377"/>
      <c r="AA245" s="1"/>
      <c r="AB245" s="365"/>
      <c r="AC245" s="364"/>
      <c r="AD245" s="364"/>
      <c r="AE245" s="364"/>
      <c r="AF245" s="364"/>
      <c r="AG245" s="364"/>
      <c r="AH245" s="364"/>
      <c r="AI245" s="364"/>
      <c r="AJ245" s="364"/>
      <c r="AK245" s="364"/>
      <c r="AL245" s="364"/>
      <c r="AM245" s="364"/>
      <c r="AN245" s="363"/>
      <c r="AO245" s="1"/>
      <c r="AX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</row>
    <row r="246" spans="2:70" ht="12.75" customHeight="1" outlineLevel="1">
      <c r="B246" s="376"/>
      <c r="C246" s="375"/>
      <c r="D246" s="368"/>
      <c r="E246" s="367"/>
      <c r="F246" s="367"/>
      <c r="G246" s="367"/>
      <c r="H246" s="367"/>
      <c r="I246" s="374"/>
      <c r="J246" s="373"/>
      <c r="K246" s="369"/>
      <c r="L246" s="372"/>
      <c r="M246" s="372"/>
      <c r="N246" s="372"/>
      <c r="O246" s="372"/>
      <c r="P246" s="372"/>
      <c r="Q246" s="372"/>
      <c r="R246" s="371"/>
      <c r="S246" s="370"/>
      <c r="T246" s="369"/>
      <c r="U246" s="368"/>
      <c r="V246" s="367"/>
      <c r="W246" s="367"/>
      <c r="X246" s="367"/>
      <c r="Y246" s="367"/>
      <c r="Z246" s="366"/>
      <c r="AA246" s="1"/>
      <c r="AB246" s="365"/>
      <c r="AC246" s="364"/>
      <c r="AD246" s="364"/>
      <c r="AE246" s="364"/>
      <c r="AF246" s="364"/>
      <c r="AG246" s="364"/>
      <c r="AH246" s="364"/>
      <c r="AI246" s="364"/>
      <c r="AJ246" s="364"/>
      <c r="AK246" s="364"/>
      <c r="AL246" s="364"/>
      <c r="AM246" s="364"/>
      <c r="AN246" s="363"/>
      <c r="AO246" s="1"/>
      <c r="AX246" s="53"/>
      <c r="AZ246" s="53"/>
      <c r="BA246" s="53"/>
      <c r="BB246" s="53"/>
      <c r="BC246" s="53"/>
      <c r="BD246" s="53"/>
      <c r="BE246" s="53"/>
      <c r="BF246" s="53"/>
      <c r="BG246" s="53"/>
      <c r="BH246" s="53"/>
      <c r="BI246" s="53"/>
      <c r="BJ246" s="53"/>
      <c r="BK246" s="53"/>
      <c r="BL246" s="53"/>
      <c r="BM246" s="53"/>
      <c r="BN246" s="53"/>
      <c r="BO246" s="53"/>
      <c r="BP246" s="53"/>
      <c r="BQ246" s="53"/>
      <c r="BR246" s="53"/>
    </row>
    <row r="247" spans="2:70" ht="12.75" customHeight="1" outlineLevel="1">
      <c r="B247" s="376"/>
      <c r="C247" s="375"/>
      <c r="D247" s="368"/>
      <c r="E247" s="367"/>
      <c r="F247" s="367"/>
      <c r="G247" s="367"/>
      <c r="H247" s="367"/>
      <c r="I247" s="374"/>
      <c r="J247" s="373"/>
      <c r="K247" s="369"/>
      <c r="L247" s="372"/>
      <c r="M247" s="372"/>
      <c r="N247" s="372"/>
      <c r="O247" s="372"/>
      <c r="P247" s="372"/>
      <c r="Q247" s="372"/>
      <c r="R247" s="371"/>
      <c r="S247" s="370"/>
      <c r="T247" s="369"/>
      <c r="U247" s="368"/>
      <c r="V247" s="367"/>
      <c r="W247" s="367"/>
      <c r="X247" s="367"/>
      <c r="Y247" s="367"/>
      <c r="Z247" s="366"/>
      <c r="AA247" s="1"/>
      <c r="AB247" s="365"/>
      <c r="AC247" s="364"/>
      <c r="AD247" s="364"/>
      <c r="AE247" s="364"/>
      <c r="AF247" s="364"/>
      <c r="AG247" s="364"/>
      <c r="AH247" s="364"/>
      <c r="AI247" s="364"/>
      <c r="AJ247" s="364"/>
      <c r="AK247" s="364"/>
      <c r="AL247" s="364"/>
      <c r="AM247" s="364"/>
      <c r="AN247" s="363"/>
      <c r="AO247" s="1"/>
      <c r="AX247" s="53"/>
      <c r="AZ247" s="53"/>
      <c r="BA247" s="53"/>
      <c r="BB247" s="53"/>
      <c r="BC247" s="53"/>
      <c r="BD247" s="53"/>
      <c r="BE247" s="53"/>
      <c r="BF247" s="53"/>
      <c r="BG247" s="53"/>
      <c r="BH247" s="53"/>
      <c r="BI247" s="53"/>
      <c r="BJ247" s="53"/>
      <c r="BK247" s="53"/>
      <c r="BL247" s="53"/>
      <c r="BM247" s="53"/>
      <c r="BN247" s="53"/>
      <c r="BO247" s="53"/>
      <c r="BP247" s="53"/>
      <c r="BQ247" s="53"/>
      <c r="BR247" s="53"/>
    </row>
    <row r="248" spans="2:70" ht="13.5" customHeight="1" outlineLevel="1" thickBot="1">
      <c r="B248" s="362"/>
      <c r="C248" s="361"/>
      <c r="D248" s="354"/>
      <c r="E248" s="353"/>
      <c r="F248" s="353"/>
      <c r="G248" s="353"/>
      <c r="H248" s="353"/>
      <c r="I248" s="360"/>
      <c r="J248" s="359"/>
      <c r="K248" s="355"/>
      <c r="L248" s="358"/>
      <c r="M248" s="358"/>
      <c r="N248" s="358"/>
      <c r="O248" s="358"/>
      <c r="P248" s="358"/>
      <c r="Q248" s="358"/>
      <c r="R248" s="357"/>
      <c r="S248" s="356"/>
      <c r="T248" s="355"/>
      <c r="U248" s="354"/>
      <c r="V248" s="353"/>
      <c r="W248" s="353"/>
      <c r="X248" s="353"/>
      <c r="Y248" s="353"/>
      <c r="Z248" s="352"/>
      <c r="AA248" s="1"/>
      <c r="AB248" s="351"/>
      <c r="AC248" s="350"/>
      <c r="AD248" s="350"/>
      <c r="AE248" s="350"/>
      <c r="AF248" s="350"/>
      <c r="AG248" s="350"/>
      <c r="AH248" s="350"/>
      <c r="AI248" s="350"/>
      <c r="AJ248" s="350"/>
      <c r="AK248" s="350"/>
      <c r="AL248" s="350"/>
      <c r="AM248" s="350"/>
      <c r="AN248" s="349"/>
      <c r="AO248" s="1"/>
      <c r="AX248" s="53"/>
      <c r="AZ248" s="53"/>
      <c r="BA248" s="53"/>
      <c r="BB248" s="53"/>
      <c r="BC248" s="53"/>
      <c r="BD248" s="53"/>
      <c r="BE248" s="53"/>
      <c r="BF248" s="53"/>
    </row>
    <row r="249" spans="2:70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X249" s="53"/>
      <c r="AZ249" s="53"/>
      <c r="BA249" s="53"/>
      <c r="BB249" s="53"/>
      <c r="BC249" s="53"/>
      <c r="BD249" s="53"/>
      <c r="BE249" s="53"/>
      <c r="BF249" s="53"/>
    </row>
    <row r="250" spans="2:70" ht="15.75">
      <c r="B250" s="207" t="s">
        <v>319</v>
      </c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2:70" ht="12" outlineLevel="1" thickBot="1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2:70" ht="11.25" customHeight="1" outlineLevel="1">
      <c r="B252" s="348" t="s">
        <v>318</v>
      </c>
      <c r="C252" s="347"/>
      <c r="D252" s="346" t="s">
        <v>317</v>
      </c>
      <c r="E252" s="345" t="s">
        <v>316</v>
      </c>
      <c r="F252" s="344"/>
      <c r="G252" s="343" t="s">
        <v>315</v>
      </c>
      <c r="H252" s="1"/>
      <c r="I252" s="342" t="s">
        <v>314</v>
      </c>
      <c r="J252" s="341"/>
      <c r="K252" s="340" t="s">
        <v>285</v>
      </c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2:70" ht="13.5" customHeight="1" outlineLevel="1" thickBot="1">
      <c r="B253" s="339"/>
      <c r="C253" s="338"/>
      <c r="D253" s="337"/>
      <c r="E253" s="336"/>
      <c r="F253" s="335" t="s">
        <v>313</v>
      </c>
      <c r="G253" s="334"/>
      <c r="H253" s="1"/>
      <c r="I253" s="333"/>
      <c r="J253" s="332"/>
      <c r="K253" s="33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2:70" ht="12" outlineLevel="1" thickTop="1">
      <c r="B254" s="326" t="s">
        <v>312</v>
      </c>
      <c r="C254" s="325"/>
      <c r="D254" s="330">
        <v>0</v>
      </c>
      <c r="E254" s="329">
        <v>0</v>
      </c>
      <c r="F254" s="328">
        <f>IF(D254=0,0,E254/D254)</f>
        <v>0</v>
      </c>
      <c r="G254" s="327">
        <f>D254-E254</f>
        <v>0</v>
      </c>
      <c r="H254" s="1"/>
      <c r="I254" s="326" t="s">
        <v>311</v>
      </c>
      <c r="J254" s="325"/>
      <c r="K254" s="324">
        <v>351</v>
      </c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2:70" outlineLevel="1">
      <c r="B255" s="319" t="s">
        <v>310</v>
      </c>
      <c r="C255" s="318"/>
      <c r="D255" s="317">
        <v>60.528800000000011</v>
      </c>
      <c r="E255" s="316">
        <v>46.673999999999999</v>
      </c>
      <c r="F255" s="315">
        <f>IF(D255=0,0,E255/D255)</f>
        <v>0.77110400338351315</v>
      </c>
      <c r="G255" s="314">
        <f>D255-E255</f>
        <v>13.854800000000012</v>
      </c>
      <c r="H255" s="1"/>
      <c r="I255" s="319" t="s">
        <v>309</v>
      </c>
      <c r="J255" s="318"/>
      <c r="K255" s="323">
        <v>207</v>
      </c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2:70" ht="12" outlineLevel="1" thickBot="1">
      <c r="B256" s="319" t="s">
        <v>308</v>
      </c>
      <c r="C256" s="318"/>
      <c r="D256" s="317">
        <v>167.28299999999996</v>
      </c>
      <c r="E256" s="322">
        <v>163.03299999999999</v>
      </c>
      <c r="F256" s="315">
        <f>IF(D256=0,0,E256/D256)</f>
        <v>0.97459395156710504</v>
      </c>
      <c r="G256" s="321">
        <f>D256-E256</f>
        <v>4.2499999999999716</v>
      </c>
      <c r="H256" s="1"/>
      <c r="I256" s="313" t="s">
        <v>307</v>
      </c>
      <c r="J256" s="312"/>
      <c r="K256" s="320">
        <v>144</v>
      </c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2:52" outlineLevel="1">
      <c r="B257" s="319" t="s">
        <v>306</v>
      </c>
      <c r="C257" s="318"/>
      <c r="D257" s="317">
        <v>0</v>
      </c>
      <c r="E257" s="316">
        <v>0</v>
      </c>
      <c r="F257" s="315">
        <f>IF(D257=0,0,E257/D257)</f>
        <v>0</v>
      </c>
      <c r="G257" s="314">
        <f>D257-E257</f>
        <v>0</v>
      </c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2:52" ht="12" outlineLevel="1" thickBot="1">
      <c r="B258" s="313" t="s">
        <v>305</v>
      </c>
      <c r="C258" s="312"/>
      <c r="D258" s="311">
        <v>4000</v>
      </c>
      <c r="E258" s="310">
        <v>0</v>
      </c>
      <c r="F258" s="309">
        <f>IF(D258=0,0,E258/D258)</f>
        <v>0</v>
      </c>
      <c r="G258" s="308">
        <f>D258-E258</f>
        <v>4000</v>
      </c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2:52" ht="12" outlineLevel="1" thickBot="1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2:52" ht="12.75" customHeight="1" outlineLevel="1">
      <c r="B260" s="307" t="s">
        <v>304</v>
      </c>
      <c r="C260" s="306" t="s">
        <v>304</v>
      </c>
      <c r="D260" s="306"/>
      <c r="E260" s="306"/>
      <c r="F260" s="306"/>
      <c r="G260" s="306"/>
      <c r="H260" s="305"/>
      <c r="I260" s="304" t="s">
        <v>303</v>
      </c>
      <c r="J260" s="303"/>
      <c r="K260" s="303"/>
      <c r="L260" s="303"/>
      <c r="M260" s="303"/>
      <c r="N260" s="302"/>
      <c r="O260" s="301" t="s">
        <v>302</v>
      </c>
      <c r="P260" s="301"/>
      <c r="Q260" s="301"/>
      <c r="R260" s="301"/>
      <c r="S260" s="301" t="s">
        <v>228</v>
      </c>
      <c r="T260" s="301"/>
      <c r="U260" s="301"/>
      <c r="V260" s="301"/>
      <c r="W260" s="301" t="s">
        <v>301</v>
      </c>
      <c r="X260" s="301"/>
      <c r="Y260" s="301"/>
      <c r="Z260" s="301"/>
      <c r="AA260" s="301" t="s">
        <v>300</v>
      </c>
      <c r="AB260" s="301"/>
      <c r="AC260" s="301"/>
      <c r="AD260" s="301"/>
      <c r="AE260" s="301" t="s">
        <v>299</v>
      </c>
      <c r="AF260" s="301"/>
      <c r="AG260" s="301"/>
      <c r="AH260" s="301"/>
      <c r="AI260" s="301" t="s">
        <v>223</v>
      </c>
      <c r="AJ260" s="301"/>
      <c r="AK260" s="301"/>
      <c r="AL260" s="301"/>
      <c r="AM260" s="301" t="s">
        <v>221</v>
      </c>
      <c r="AN260" s="301"/>
      <c r="AO260" s="301"/>
      <c r="AP260" s="301"/>
      <c r="AQ260" s="301" t="s">
        <v>219</v>
      </c>
      <c r="AR260" s="301"/>
      <c r="AS260" s="301"/>
      <c r="AT260" s="301"/>
      <c r="AU260" s="301" t="s">
        <v>298</v>
      </c>
      <c r="AV260" s="301"/>
      <c r="AW260" s="301"/>
      <c r="AX260" s="301"/>
      <c r="AY260" s="301" t="s">
        <v>239</v>
      </c>
      <c r="AZ260" s="300"/>
    </row>
    <row r="261" spans="2:52" outlineLevel="1">
      <c r="B261" s="299"/>
      <c r="C261" s="298" t="s">
        <v>297</v>
      </c>
      <c r="D261" s="297"/>
      <c r="E261" s="297" t="s">
        <v>296</v>
      </c>
      <c r="F261" s="297"/>
      <c r="G261" s="297" t="s">
        <v>219</v>
      </c>
      <c r="H261" s="297"/>
      <c r="I261" s="297" t="s">
        <v>293</v>
      </c>
      <c r="J261" s="297"/>
      <c r="K261" s="297" t="s">
        <v>292</v>
      </c>
      <c r="L261" s="297"/>
      <c r="M261" s="293" t="s">
        <v>295</v>
      </c>
      <c r="N261" s="293" t="s">
        <v>294</v>
      </c>
      <c r="O261" s="297" t="s">
        <v>293</v>
      </c>
      <c r="P261" s="297"/>
      <c r="Q261" s="297" t="s">
        <v>292</v>
      </c>
      <c r="R261" s="297"/>
      <c r="S261" s="297" t="s">
        <v>293</v>
      </c>
      <c r="T261" s="297"/>
      <c r="U261" s="297" t="s">
        <v>292</v>
      </c>
      <c r="V261" s="297"/>
      <c r="W261" s="297" t="s">
        <v>293</v>
      </c>
      <c r="X261" s="297"/>
      <c r="Y261" s="297" t="s">
        <v>292</v>
      </c>
      <c r="Z261" s="297"/>
      <c r="AA261" s="297" t="s">
        <v>293</v>
      </c>
      <c r="AB261" s="297"/>
      <c r="AC261" s="297" t="s">
        <v>292</v>
      </c>
      <c r="AD261" s="297"/>
      <c r="AE261" s="297" t="s">
        <v>293</v>
      </c>
      <c r="AF261" s="297"/>
      <c r="AG261" s="297" t="s">
        <v>292</v>
      </c>
      <c r="AH261" s="297"/>
      <c r="AI261" s="297" t="s">
        <v>293</v>
      </c>
      <c r="AJ261" s="297"/>
      <c r="AK261" s="297" t="s">
        <v>292</v>
      </c>
      <c r="AL261" s="297"/>
      <c r="AM261" s="297" t="s">
        <v>293</v>
      </c>
      <c r="AN261" s="297"/>
      <c r="AO261" s="297" t="s">
        <v>292</v>
      </c>
      <c r="AP261" s="297"/>
      <c r="AQ261" s="297" t="s">
        <v>293</v>
      </c>
      <c r="AR261" s="297"/>
      <c r="AS261" s="297" t="s">
        <v>292</v>
      </c>
      <c r="AT261" s="297"/>
      <c r="AU261" s="297" t="s">
        <v>293</v>
      </c>
      <c r="AV261" s="297"/>
      <c r="AW261" s="297" t="s">
        <v>292</v>
      </c>
      <c r="AX261" s="297"/>
      <c r="AY261" s="293" t="s">
        <v>291</v>
      </c>
      <c r="AZ261" s="292" t="s">
        <v>290</v>
      </c>
    </row>
    <row r="262" spans="2:52" outlineLevel="1">
      <c r="B262" s="296"/>
      <c r="C262" s="295" t="s">
        <v>289</v>
      </c>
      <c r="D262" s="293" t="s">
        <v>288</v>
      </c>
      <c r="E262" s="294" t="s">
        <v>289</v>
      </c>
      <c r="F262" s="293" t="s">
        <v>288</v>
      </c>
      <c r="G262" s="294" t="s">
        <v>289</v>
      </c>
      <c r="H262" s="293" t="s">
        <v>288</v>
      </c>
      <c r="I262" s="294" t="s">
        <v>285</v>
      </c>
      <c r="J262" s="293" t="s">
        <v>286</v>
      </c>
      <c r="K262" s="294" t="s">
        <v>285</v>
      </c>
      <c r="L262" s="293" t="s">
        <v>286</v>
      </c>
      <c r="M262" s="293" t="s">
        <v>286</v>
      </c>
      <c r="N262" s="293" t="s">
        <v>286</v>
      </c>
      <c r="O262" s="294" t="s">
        <v>285</v>
      </c>
      <c r="P262" s="293" t="s">
        <v>287</v>
      </c>
      <c r="Q262" s="294" t="s">
        <v>285</v>
      </c>
      <c r="R262" s="293" t="s">
        <v>287</v>
      </c>
      <c r="S262" s="294" t="s">
        <v>285</v>
      </c>
      <c r="T262" s="293" t="s">
        <v>286</v>
      </c>
      <c r="U262" s="294" t="s">
        <v>285</v>
      </c>
      <c r="V262" s="293" t="s">
        <v>286</v>
      </c>
      <c r="W262" s="294" t="s">
        <v>285</v>
      </c>
      <c r="X262" s="293" t="s">
        <v>286</v>
      </c>
      <c r="Y262" s="294" t="s">
        <v>285</v>
      </c>
      <c r="Z262" s="293" t="s">
        <v>286</v>
      </c>
      <c r="AA262" s="294" t="s">
        <v>285</v>
      </c>
      <c r="AB262" s="293" t="s">
        <v>286</v>
      </c>
      <c r="AC262" s="294" t="s">
        <v>285</v>
      </c>
      <c r="AD262" s="293" t="s">
        <v>286</v>
      </c>
      <c r="AE262" s="294" t="s">
        <v>285</v>
      </c>
      <c r="AF262" s="293" t="s">
        <v>286</v>
      </c>
      <c r="AG262" s="294" t="s">
        <v>285</v>
      </c>
      <c r="AH262" s="293" t="s">
        <v>286</v>
      </c>
      <c r="AI262" s="294" t="s">
        <v>285</v>
      </c>
      <c r="AJ262" s="293" t="s">
        <v>286</v>
      </c>
      <c r="AK262" s="294" t="s">
        <v>285</v>
      </c>
      <c r="AL262" s="293" t="s">
        <v>286</v>
      </c>
      <c r="AM262" s="294" t="s">
        <v>285</v>
      </c>
      <c r="AN262" s="293" t="s">
        <v>286</v>
      </c>
      <c r="AO262" s="294" t="s">
        <v>285</v>
      </c>
      <c r="AP262" s="293" t="s">
        <v>286</v>
      </c>
      <c r="AQ262" s="294" t="s">
        <v>285</v>
      </c>
      <c r="AR262" s="293" t="s">
        <v>286</v>
      </c>
      <c r="AS262" s="294" t="s">
        <v>285</v>
      </c>
      <c r="AT262" s="293" t="s">
        <v>286</v>
      </c>
      <c r="AU262" s="294" t="s">
        <v>285</v>
      </c>
      <c r="AV262" s="293" t="s">
        <v>284</v>
      </c>
      <c r="AW262" s="294" t="s">
        <v>285</v>
      </c>
      <c r="AX262" s="293" t="s">
        <v>284</v>
      </c>
      <c r="AY262" s="293" t="s">
        <v>284</v>
      </c>
      <c r="AZ262" s="292" t="s">
        <v>284</v>
      </c>
    </row>
    <row r="263" spans="2:52" outlineLevel="1">
      <c r="B263" s="291"/>
      <c r="C263" s="288"/>
      <c r="D263" s="289"/>
      <c r="E263" s="288"/>
      <c r="F263" s="289"/>
      <c r="G263" s="288"/>
      <c r="H263" s="289"/>
      <c r="I263" s="288"/>
      <c r="J263" s="289">
        <f>[2]Ob!$V$7</f>
        <v>0</v>
      </c>
      <c r="K263" s="288"/>
      <c r="L263" s="289">
        <f>SUM([2]Ob!$V$8:$V$65536)</f>
        <v>167.28299999999996</v>
      </c>
      <c r="M263" s="289"/>
      <c r="N263" s="289"/>
      <c r="O263" s="288">
        <f>SUM([2]Ob!$T$8:$T$65536)</f>
        <v>163</v>
      </c>
      <c r="P263" s="290">
        <f>SUM([2]Ob!$R$8:$R$65536)</f>
        <v>2035.15</v>
      </c>
      <c r="Q263" s="288">
        <f>SUM([2]Ob!$S$8:$S$65536)</f>
        <v>188</v>
      </c>
      <c r="R263" s="290">
        <f>SUM([2]Ob!$Q$8:$Q$65536)</f>
        <v>15383.699999999997</v>
      </c>
      <c r="S263" s="288">
        <f>SUM([2]Ob!$W$8:$W$65536)</f>
        <v>147</v>
      </c>
      <c r="T263" s="289">
        <f>[2]Ob!$X$4</f>
        <v>4.25</v>
      </c>
      <c r="U263" s="288">
        <f>SUM([2]Prod!$F$11:$F$65536)</f>
        <v>204</v>
      </c>
      <c r="V263" s="289">
        <f>[2]Ob!$Z$4</f>
        <v>163.03299999999999</v>
      </c>
      <c r="W263" s="288">
        <f>[2]Insp!$J$6</f>
        <v>123</v>
      </c>
      <c r="X263" s="287">
        <f>[2]Insp!$I$6</f>
        <v>45.669999999999931</v>
      </c>
      <c r="Y263" s="288">
        <f>[2]Insp!$J$5</f>
        <v>228</v>
      </c>
      <c r="Z263" s="287">
        <f>[2]Insp!$I$5</f>
        <v>121.61300000000003</v>
      </c>
      <c r="AA263" s="288">
        <f>SUM([2]Ob!$F$8:$F$65536)-AC263</f>
        <v>299</v>
      </c>
      <c r="AB263" s="289">
        <f>[2]Ob!$V$4-AD263</f>
        <v>101.06999999999995</v>
      </c>
      <c r="AC263" s="288">
        <f>SUM([2]Ob!$AG$7:$AG$65536)</f>
        <v>52</v>
      </c>
      <c r="AD263" s="289">
        <f>[2]Exp!$AQ$7</f>
        <v>66.213000000000008</v>
      </c>
      <c r="AE263" s="288">
        <f>Y263-AC263</f>
        <v>176</v>
      </c>
      <c r="AF263" s="287">
        <f>Z263-AD263</f>
        <v>55.40000000000002</v>
      </c>
      <c r="AG263" s="289">
        <f>AC263-AS263</f>
        <v>30</v>
      </c>
      <c r="AH263" s="289">
        <f>AD263-AT263</f>
        <v>31.221000000000004</v>
      </c>
      <c r="AI263" s="288">
        <f>[3]Ob!$AK$7</f>
        <v>0</v>
      </c>
      <c r="AJ263" s="289">
        <f>[3]Ob!$AL$7</f>
        <v>0</v>
      </c>
      <c r="AK263" s="288">
        <f>[3]Ob!$AM$7</f>
        <v>0</v>
      </c>
      <c r="AL263" s="289">
        <f>[3]Ob!$AN$7</f>
        <v>0</v>
      </c>
      <c r="AM263" s="288">
        <f>[3]Ob!$AO$7</f>
        <v>9</v>
      </c>
      <c r="AN263" s="289">
        <f>[3]Ob!$AP$7</f>
        <v>1.3620000000000001</v>
      </c>
      <c r="AO263" s="288">
        <f>[3]Ob!$AQ$7</f>
        <v>84</v>
      </c>
      <c r="AP263" s="289">
        <f>[3]Ob!$AR$7</f>
        <v>46.673999999999999</v>
      </c>
      <c r="AQ263" s="288">
        <f>[3]Ob!$AS$7</f>
        <v>329</v>
      </c>
      <c r="AR263" s="289">
        <f>[3]Ob!$AT$7</f>
        <v>132.291</v>
      </c>
      <c r="AS263" s="288">
        <f>[3]Ob!$AU$7</f>
        <v>22</v>
      </c>
      <c r="AT263" s="289">
        <f>[3]Ob!$AV$7</f>
        <v>34.992000000000004</v>
      </c>
      <c r="AU263" s="288">
        <f>[3]Lj!$G$7-AW263</f>
        <v>0</v>
      </c>
      <c r="AV263" s="287">
        <f>[3]Lj!$O$7</f>
        <v>0</v>
      </c>
      <c r="AW263" s="288">
        <f>[3]Lj!$X$7</f>
        <v>0</v>
      </c>
      <c r="AX263" s="287">
        <f>[3]Lj!$N$7</f>
        <v>0</v>
      </c>
      <c r="AY263" s="287">
        <f>'[3]Te. Ca.'!$G$5</f>
        <v>4000</v>
      </c>
      <c r="AZ263" s="286">
        <f>'[3]Te. Ca.'!$F$5</f>
        <v>0</v>
      </c>
    </row>
    <row r="264" spans="2:52" ht="6" customHeight="1" outlineLevel="1">
      <c r="B264" s="285"/>
      <c r="C264" s="284" t="s">
        <v>289</v>
      </c>
      <c r="D264" s="284" t="s">
        <v>288</v>
      </c>
      <c r="E264" s="284" t="s">
        <v>289</v>
      </c>
      <c r="F264" s="284" t="s">
        <v>288</v>
      </c>
      <c r="G264" s="284" t="s">
        <v>289</v>
      </c>
      <c r="H264" s="284" t="s">
        <v>288</v>
      </c>
      <c r="I264" s="284" t="s">
        <v>285</v>
      </c>
      <c r="J264" s="284" t="s">
        <v>286</v>
      </c>
      <c r="K264" s="284" t="s">
        <v>285</v>
      </c>
      <c r="L264" s="284" t="s">
        <v>286</v>
      </c>
      <c r="M264" s="284" t="s">
        <v>286</v>
      </c>
      <c r="N264" s="284" t="s">
        <v>286</v>
      </c>
      <c r="O264" s="284" t="s">
        <v>285</v>
      </c>
      <c r="P264" s="284" t="s">
        <v>287</v>
      </c>
      <c r="Q264" s="284" t="s">
        <v>285</v>
      </c>
      <c r="R264" s="284" t="s">
        <v>287</v>
      </c>
      <c r="S264" s="284" t="s">
        <v>285</v>
      </c>
      <c r="T264" s="284" t="s">
        <v>286</v>
      </c>
      <c r="U264" s="284" t="s">
        <v>285</v>
      </c>
      <c r="V264" s="284" t="s">
        <v>286</v>
      </c>
      <c r="W264" s="284" t="s">
        <v>285</v>
      </c>
      <c r="X264" s="284" t="s">
        <v>286</v>
      </c>
      <c r="Y264" s="284" t="s">
        <v>285</v>
      </c>
      <c r="Z264" s="284" t="s">
        <v>286</v>
      </c>
      <c r="AA264" s="284" t="s">
        <v>285</v>
      </c>
      <c r="AB264" s="284" t="s">
        <v>286</v>
      </c>
      <c r="AC264" s="284" t="s">
        <v>285</v>
      </c>
      <c r="AD264" s="284" t="s">
        <v>286</v>
      </c>
      <c r="AE264" s="284" t="s">
        <v>285</v>
      </c>
      <c r="AF264" s="284" t="s">
        <v>286</v>
      </c>
      <c r="AG264" s="284" t="s">
        <v>285</v>
      </c>
      <c r="AH264" s="284" t="s">
        <v>286</v>
      </c>
      <c r="AI264" s="284" t="s">
        <v>285</v>
      </c>
      <c r="AJ264" s="284" t="s">
        <v>286</v>
      </c>
      <c r="AK264" s="284" t="s">
        <v>285</v>
      </c>
      <c r="AL264" s="284" t="s">
        <v>286</v>
      </c>
      <c r="AM264" s="284" t="s">
        <v>285</v>
      </c>
      <c r="AN264" s="284" t="s">
        <v>286</v>
      </c>
      <c r="AO264" s="284" t="s">
        <v>285</v>
      </c>
      <c r="AP264" s="284" t="s">
        <v>286</v>
      </c>
      <c r="AQ264" s="284" t="s">
        <v>285</v>
      </c>
      <c r="AR264" s="284" t="s">
        <v>286</v>
      </c>
      <c r="AS264" s="284" t="s">
        <v>285</v>
      </c>
      <c r="AT264" s="284" t="s">
        <v>286</v>
      </c>
      <c r="AU264" s="284" t="s">
        <v>285</v>
      </c>
      <c r="AV264" s="284" t="s">
        <v>284</v>
      </c>
      <c r="AW264" s="284" t="s">
        <v>285</v>
      </c>
      <c r="AX264" s="284" t="s">
        <v>284</v>
      </c>
      <c r="AY264" s="284" t="s">
        <v>284</v>
      </c>
      <c r="AZ264" s="283" t="s">
        <v>284</v>
      </c>
    </row>
    <row r="265" spans="2:52" outlineLevel="1">
      <c r="B265" s="282"/>
      <c r="C265" s="281"/>
      <c r="D265" s="280"/>
      <c r="E265" s="280"/>
      <c r="F265" s="280"/>
      <c r="G265" s="280"/>
      <c r="H265" s="279"/>
      <c r="I265" s="275"/>
      <c r="J265" s="277"/>
      <c r="K265" s="274"/>
      <c r="L265" s="276"/>
      <c r="M265" s="278"/>
      <c r="N265" s="277"/>
      <c r="O265" s="275"/>
      <c r="P265" s="277"/>
      <c r="Q265" s="274"/>
      <c r="R265" s="276"/>
      <c r="S265" s="275"/>
      <c r="T265" s="277"/>
      <c r="U265" s="274"/>
      <c r="V265" s="276"/>
      <c r="W265" s="275"/>
      <c r="X265" s="277"/>
      <c r="Y265" s="274"/>
      <c r="Z265" s="276"/>
      <c r="AA265" s="275"/>
      <c r="AB265" s="277"/>
      <c r="AC265" s="274"/>
      <c r="AD265" s="276"/>
      <c r="AE265" s="275"/>
      <c r="AF265" s="277"/>
      <c r="AG265" s="274"/>
      <c r="AH265" s="276"/>
      <c r="AI265" s="275"/>
      <c r="AJ265" s="277"/>
      <c r="AK265" s="274"/>
      <c r="AL265" s="276"/>
      <c r="AM265" s="275"/>
      <c r="AN265" s="277"/>
      <c r="AO265" s="274"/>
      <c r="AP265" s="276"/>
      <c r="AQ265" s="275"/>
      <c r="AR265" s="277"/>
      <c r="AS265" s="274"/>
      <c r="AT265" s="276"/>
      <c r="AU265" s="275"/>
      <c r="AV265" s="272"/>
      <c r="AW265" s="274"/>
      <c r="AX265" s="273"/>
      <c r="AY265" s="272"/>
      <c r="AZ265" s="271"/>
    </row>
    <row r="266" spans="2:52" outlineLevel="1">
      <c r="B266" s="270">
        <f>IF(B265=0,0,B265+7)</f>
        <v>0</v>
      </c>
      <c r="C266" s="269"/>
      <c r="D266" s="268"/>
      <c r="E266" s="268"/>
      <c r="F266" s="268"/>
      <c r="G266" s="268"/>
      <c r="H266" s="267"/>
      <c r="I266" s="263"/>
      <c r="J266" s="265"/>
      <c r="K266" s="262"/>
      <c r="L266" s="264"/>
      <c r="M266" s="266"/>
      <c r="N266" s="265"/>
      <c r="O266" s="263"/>
      <c r="P266" s="265"/>
      <c r="Q266" s="262"/>
      <c r="R266" s="264"/>
      <c r="S266" s="263"/>
      <c r="T266" s="265"/>
      <c r="U266" s="262"/>
      <c r="V266" s="264"/>
      <c r="W266" s="263"/>
      <c r="X266" s="265"/>
      <c r="Y266" s="262"/>
      <c r="Z266" s="264"/>
      <c r="AA266" s="263"/>
      <c r="AB266" s="265"/>
      <c r="AC266" s="262"/>
      <c r="AD266" s="264"/>
      <c r="AE266" s="263"/>
      <c r="AF266" s="265"/>
      <c r="AG266" s="262"/>
      <c r="AH266" s="264"/>
      <c r="AI266" s="263"/>
      <c r="AJ266" s="265"/>
      <c r="AK266" s="262"/>
      <c r="AL266" s="264"/>
      <c r="AM266" s="263"/>
      <c r="AN266" s="265"/>
      <c r="AO266" s="262"/>
      <c r="AP266" s="264"/>
      <c r="AQ266" s="263"/>
      <c r="AR266" s="265"/>
      <c r="AS266" s="262"/>
      <c r="AT266" s="264"/>
      <c r="AU266" s="263"/>
      <c r="AV266" s="260"/>
      <c r="AW266" s="262"/>
      <c r="AX266" s="261"/>
      <c r="AY266" s="260"/>
      <c r="AZ266" s="259"/>
    </row>
    <row r="267" spans="2:52" outlineLevel="1">
      <c r="B267" s="270">
        <f>IF(B266=0,0,B266+7)</f>
        <v>0</v>
      </c>
      <c r="C267" s="269"/>
      <c r="D267" s="268"/>
      <c r="E267" s="268"/>
      <c r="F267" s="268"/>
      <c r="G267" s="268"/>
      <c r="H267" s="267"/>
      <c r="I267" s="263"/>
      <c r="J267" s="265"/>
      <c r="K267" s="262"/>
      <c r="L267" s="264"/>
      <c r="M267" s="266"/>
      <c r="N267" s="265"/>
      <c r="O267" s="263"/>
      <c r="P267" s="265"/>
      <c r="Q267" s="262"/>
      <c r="R267" s="264"/>
      <c r="S267" s="263"/>
      <c r="T267" s="265"/>
      <c r="U267" s="262"/>
      <c r="V267" s="264"/>
      <c r="W267" s="263"/>
      <c r="X267" s="265"/>
      <c r="Y267" s="262"/>
      <c r="Z267" s="264"/>
      <c r="AA267" s="263"/>
      <c r="AB267" s="265"/>
      <c r="AC267" s="262"/>
      <c r="AD267" s="264"/>
      <c r="AE267" s="263"/>
      <c r="AF267" s="265"/>
      <c r="AG267" s="262"/>
      <c r="AH267" s="264"/>
      <c r="AI267" s="263"/>
      <c r="AJ267" s="265"/>
      <c r="AK267" s="262"/>
      <c r="AL267" s="264"/>
      <c r="AM267" s="263"/>
      <c r="AN267" s="265"/>
      <c r="AO267" s="262"/>
      <c r="AP267" s="264"/>
      <c r="AQ267" s="263"/>
      <c r="AR267" s="265"/>
      <c r="AS267" s="262"/>
      <c r="AT267" s="264"/>
      <c r="AU267" s="263"/>
      <c r="AV267" s="260"/>
      <c r="AW267" s="262"/>
      <c r="AX267" s="261"/>
      <c r="AY267" s="260"/>
      <c r="AZ267" s="259"/>
    </row>
    <row r="268" spans="2:52" outlineLevel="1">
      <c r="B268" s="270">
        <f>IF(B267=0,0,B267+7)</f>
        <v>0</v>
      </c>
      <c r="C268" s="269"/>
      <c r="D268" s="268"/>
      <c r="E268" s="268"/>
      <c r="F268" s="268"/>
      <c r="G268" s="268"/>
      <c r="H268" s="267"/>
      <c r="I268" s="263"/>
      <c r="J268" s="265"/>
      <c r="K268" s="262"/>
      <c r="L268" s="264"/>
      <c r="M268" s="266"/>
      <c r="N268" s="265"/>
      <c r="O268" s="263"/>
      <c r="P268" s="265"/>
      <c r="Q268" s="262"/>
      <c r="R268" s="264"/>
      <c r="S268" s="263"/>
      <c r="T268" s="265"/>
      <c r="U268" s="262"/>
      <c r="V268" s="264"/>
      <c r="W268" s="263"/>
      <c r="X268" s="265"/>
      <c r="Y268" s="262"/>
      <c r="Z268" s="264"/>
      <c r="AA268" s="263"/>
      <c r="AB268" s="265"/>
      <c r="AC268" s="262"/>
      <c r="AD268" s="264"/>
      <c r="AE268" s="263"/>
      <c r="AF268" s="265"/>
      <c r="AG268" s="262"/>
      <c r="AH268" s="264"/>
      <c r="AI268" s="263"/>
      <c r="AJ268" s="265"/>
      <c r="AK268" s="262"/>
      <c r="AL268" s="264"/>
      <c r="AM268" s="263"/>
      <c r="AN268" s="265"/>
      <c r="AO268" s="262"/>
      <c r="AP268" s="264"/>
      <c r="AQ268" s="263"/>
      <c r="AR268" s="265"/>
      <c r="AS268" s="262"/>
      <c r="AT268" s="264"/>
      <c r="AU268" s="263"/>
      <c r="AV268" s="260"/>
      <c r="AW268" s="262"/>
      <c r="AX268" s="261"/>
      <c r="AY268" s="260"/>
      <c r="AZ268" s="259"/>
    </row>
    <row r="269" spans="2:52" outlineLevel="1">
      <c r="B269" s="270">
        <f>IF(B268=0,0,B268+7)</f>
        <v>0</v>
      </c>
      <c r="C269" s="269"/>
      <c r="D269" s="268"/>
      <c r="E269" s="268"/>
      <c r="F269" s="268"/>
      <c r="G269" s="268"/>
      <c r="H269" s="267"/>
      <c r="I269" s="263"/>
      <c r="J269" s="265"/>
      <c r="K269" s="262"/>
      <c r="L269" s="264"/>
      <c r="M269" s="266"/>
      <c r="N269" s="265"/>
      <c r="O269" s="263"/>
      <c r="P269" s="265"/>
      <c r="Q269" s="262"/>
      <c r="R269" s="264"/>
      <c r="S269" s="263"/>
      <c r="T269" s="265"/>
      <c r="U269" s="262"/>
      <c r="V269" s="264"/>
      <c r="W269" s="263"/>
      <c r="X269" s="265"/>
      <c r="Y269" s="262"/>
      <c r="Z269" s="264"/>
      <c r="AA269" s="263"/>
      <c r="AB269" s="265"/>
      <c r="AC269" s="262"/>
      <c r="AD269" s="264"/>
      <c r="AE269" s="263"/>
      <c r="AF269" s="265"/>
      <c r="AG269" s="262"/>
      <c r="AH269" s="264"/>
      <c r="AI269" s="263"/>
      <c r="AJ269" s="265"/>
      <c r="AK269" s="262"/>
      <c r="AL269" s="264"/>
      <c r="AM269" s="263"/>
      <c r="AN269" s="265"/>
      <c r="AO269" s="262"/>
      <c r="AP269" s="264"/>
      <c r="AQ269" s="263"/>
      <c r="AR269" s="265"/>
      <c r="AS269" s="262"/>
      <c r="AT269" s="264"/>
      <c r="AU269" s="263"/>
      <c r="AV269" s="260"/>
      <c r="AW269" s="262"/>
      <c r="AX269" s="261"/>
      <c r="AY269" s="260"/>
      <c r="AZ269" s="259"/>
    </row>
    <row r="270" spans="2:52" outlineLevel="1">
      <c r="B270" s="270">
        <f>IF(B269=0,0,B269+7)</f>
        <v>0</v>
      </c>
      <c r="C270" s="269"/>
      <c r="D270" s="268"/>
      <c r="E270" s="268"/>
      <c r="F270" s="268"/>
      <c r="G270" s="268"/>
      <c r="H270" s="267"/>
      <c r="I270" s="263"/>
      <c r="J270" s="265"/>
      <c r="K270" s="262"/>
      <c r="L270" s="264"/>
      <c r="M270" s="266"/>
      <c r="N270" s="265"/>
      <c r="O270" s="263"/>
      <c r="P270" s="265"/>
      <c r="Q270" s="262"/>
      <c r="R270" s="264"/>
      <c r="S270" s="263"/>
      <c r="T270" s="265"/>
      <c r="U270" s="262"/>
      <c r="V270" s="264"/>
      <c r="W270" s="263"/>
      <c r="X270" s="265"/>
      <c r="Y270" s="262"/>
      <c r="Z270" s="264"/>
      <c r="AA270" s="263"/>
      <c r="AB270" s="265"/>
      <c r="AC270" s="262"/>
      <c r="AD270" s="264"/>
      <c r="AE270" s="263"/>
      <c r="AF270" s="265"/>
      <c r="AG270" s="262"/>
      <c r="AH270" s="264"/>
      <c r="AI270" s="263"/>
      <c r="AJ270" s="265"/>
      <c r="AK270" s="262"/>
      <c r="AL270" s="264"/>
      <c r="AM270" s="263"/>
      <c r="AN270" s="265"/>
      <c r="AO270" s="262"/>
      <c r="AP270" s="264"/>
      <c r="AQ270" s="263"/>
      <c r="AR270" s="265"/>
      <c r="AS270" s="262"/>
      <c r="AT270" s="264"/>
      <c r="AU270" s="263"/>
      <c r="AV270" s="260"/>
      <c r="AW270" s="262"/>
      <c r="AX270" s="261"/>
      <c r="AY270" s="260"/>
      <c r="AZ270" s="259"/>
    </row>
    <row r="271" spans="2:52" outlineLevel="1">
      <c r="B271" s="270">
        <f>IF(B270=0,0,B270+7)</f>
        <v>0</v>
      </c>
      <c r="C271" s="269"/>
      <c r="D271" s="268"/>
      <c r="E271" s="268"/>
      <c r="F271" s="268"/>
      <c r="G271" s="268"/>
      <c r="H271" s="267"/>
      <c r="I271" s="263"/>
      <c r="J271" s="265"/>
      <c r="K271" s="262"/>
      <c r="L271" s="264"/>
      <c r="M271" s="266"/>
      <c r="N271" s="265"/>
      <c r="O271" s="263"/>
      <c r="P271" s="265"/>
      <c r="Q271" s="262"/>
      <c r="R271" s="264"/>
      <c r="S271" s="263"/>
      <c r="T271" s="265"/>
      <c r="U271" s="262"/>
      <c r="V271" s="264"/>
      <c r="W271" s="263"/>
      <c r="X271" s="265"/>
      <c r="Y271" s="262"/>
      <c r="Z271" s="264"/>
      <c r="AA271" s="263"/>
      <c r="AB271" s="265"/>
      <c r="AC271" s="262"/>
      <c r="AD271" s="264"/>
      <c r="AE271" s="263"/>
      <c r="AF271" s="265"/>
      <c r="AG271" s="262"/>
      <c r="AH271" s="264"/>
      <c r="AI271" s="263"/>
      <c r="AJ271" s="265"/>
      <c r="AK271" s="262"/>
      <c r="AL271" s="264"/>
      <c r="AM271" s="263"/>
      <c r="AN271" s="265"/>
      <c r="AO271" s="262"/>
      <c r="AP271" s="264"/>
      <c r="AQ271" s="263"/>
      <c r="AR271" s="265"/>
      <c r="AS271" s="262"/>
      <c r="AT271" s="264"/>
      <c r="AU271" s="263"/>
      <c r="AV271" s="260"/>
      <c r="AW271" s="262"/>
      <c r="AX271" s="261"/>
      <c r="AY271" s="260"/>
      <c r="AZ271" s="259"/>
    </row>
    <row r="272" spans="2:52" outlineLevel="1">
      <c r="B272" s="270">
        <f>IF(B271=0,0,B271+7)</f>
        <v>0</v>
      </c>
      <c r="C272" s="269"/>
      <c r="D272" s="268"/>
      <c r="E272" s="268"/>
      <c r="F272" s="268"/>
      <c r="G272" s="268"/>
      <c r="H272" s="267"/>
      <c r="I272" s="263"/>
      <c r="J272" s="265"/>
      <c r="K272" s="262"/>
      <c r="L272" s="264"/>
      <c r="M272" s="266"/>
      <c r="N272" s="265"/>
      <c r="O272" s="263"/>
      <c r="P272" s="265"/>
      <c r="Q272" s="262"/>
      <c r="R272" s="264"/>
      <c r="S272" s="263"/>
      <c r="T272" s="265"/>
      <c r="U272" s="262"/>
      <c r="V272" s="264"/>
      <c r="W272" s="263"/>
      <c r="X272" s="265"/>
      <c r="Y272" s="262"/>
      <c r="Z272" s="264"/>
      <c r="AA272" s="263"/>
      <c r="AB272" s="265"/>
      <c r="AC272" s="262"/>
      <c r="AD272" s="264"/>
      <c r="AE272" s="263"/>
      <c r="AF272" s="265"/>
      <c r="AG272" s="262"/>
      <c r="AH272" s="264"/>
      <c r="AI272" s="263"/>
      <c r="AJ272" s="265"/>
      <c r="AK272" s="262"/>
      <c r="AL272" s="264"/>
      <c r="AM272" s="263"/>
      <c r="AN272" s="265"/>
      <c r="AO272" s="262"/>
      <c r="AP272" s="264"/>
      <c r="AQ272" s="263"/>
      <c r="AR272" s="265"/>
      <c r="AS272" s="262"/>
      <c r="AT272" s="264"/>
      <c r="AU272" s="263"/>
      <c r="AV272" s="260"/>
      <c r="AW272" s="262"/>
      <c r="AX272" s="261"/>
      <c r="AY272" s="260"/>
      <c r="AZ272" s="259"/>
    </row>
    <row r="273" spans="2:52" outlineLevel="1">
      <c r="B273" s="270">
        <f>IF(B272=0,0,B272+7)</f>
        <v>0</v>
      </c>
      <c r="C273" s="269"/>
      <c r="D273" s="268"/>
      <c r="E273" s="268"/>
      <c r="F273" s="268"/>
      <c r="G273" s="268"/>
      <c r="H273" s="267"/>
      <c r="I273" s="263"/>
      <c r="J273" s="265"/>
      <c r="K273" s="262"/>
      <c r="L273" s="264"/>
      <c r="M273" s="266"/>
      <c r="N273" s="265"/>
      <c r="O273" s="263"/>
      <c r="P273" s="265"/>
      <c r="Q273" s="262"/>
      <c r="R273" s="264"/>
      <c r="S273" s="263"/>
      <c r="T273" s="265"/>
      <c r="U273" s="262"/>
      <c r="V273" s="264"/>
      <c r="W273" s="263"/>
      <c r="X273" s="265"/>
      <c r="Y273" s="262"/>
      <c r="Z273" s="264"/>
      <c r="AA273" s="263"/>
      <c r="AB273" s="265"/>
      <c r="AC273" s="262"/>
      <c r="AD273" s="264"/>
      <c r="AE273" s="263"/>
      <c r="AF273" s="265"/>
      <c r="AG273" s="262"/>
      <c r="AH273" s="264"/>
      <c r="AI273" s="263"/>
      <c r="AJ273" s="265"/>
      <c r="AK273" s="262"/>
      <c r="AL273" s="264"/>
      <c r="AM273" s="263"/>
      <c r="AN273" s="265"/>
      <c r="AO273" s="262"/>
      <c r="AP273" s="264"/>
      <c r="AQ273" s="263"/>
      <c r="AR273" s="265"/>
      <c r="AS273" s="262"/>
      <c r="AT273" s="264"/>
      <c r="AU273" s="263"/>
      <c r="AV273" s="260"/>
      <c r="AW273" s="262"/>
      <c r="AX273" s="261"/>
      <c r="AY273" s="260"/>
      <c r="AZ273" s="259"/>
    </row>
    <row r="274" spans="2:52" outlineLevel="1">
      <c r="B274" s="270">
        <f>IF(B273=0,0,B273+7)</f>
        <v>0</v>
      </c>
      <c r="C274" s="269"/>
      <c r="D274" s="268"/>
      <c r="E274" s="268"/>
      <c r="F274" s="268"/>
      <c r="G274" s="268"/>
      <c r="H274" s="267"/>
      <c r="I274" s="263"/>
      <c r="J274" s="265"/>
      <c r="K274" s="262"/>
      <c r="L274" s="264"/>
      <c r="M274" s="266"/>
      <c r="N274" s="265"/>
      <c r="O274" s="263"/>
      <c r="P274" s="265"/>
      <c r="Q274" s="262"/>
      <c r="R274" s="264"/>
      <c r="S274" s="263"/>
      <c r="T274" s="265"/>
      <c r="U274" s="262"/>
      <c r="V274" s="264"/>
      <c r="W274" s="263"/>
      <c r="X274" s="265"/>
      <c r="Y274" s="262"/>
      <c r="Z274" s="264"/>
      <c r="AA274" s="263"/>
      <c r="AB274" s="265"/>
      <c r="AC274" s="262"/>
      <c r="AD274" s="264"/>
      <c r="AE274" s="263"/>
      <c r="AF274" s="265"/>
      <c r="AG274" s="262"/>
      <c r="AH274" s="264"/>
      <c r="AI274" s="263"/>
      <c r="AJ274" s="265"/>
      <c r="AK274" s="262"/>
      <c r="AL274" s="264"/>
      <c r="AM274" s="263"/>
      <c r="AN274" s="265"/>
      <c r="AO274" s="262"/>
      <c r="AP274" s="264"/>
      <c r="AQ274" s="263"/>
      <c r="AR274" s="265"/>
      <c r="AS274" s="262"/>
      <c r="AT274" s="264"/>
      <c r="AU274" s="263"/>
      <c r="AV274" s="260"/>
      <c r="AW274" s="262"/>
      <c r="AX274" s="261"/>
      <c r="AY274" s="260"/>
      <c r="AZ274" s="259"/>
    </row>
    <row r="275" spans="2:52" outlineLevel="1">
      <c r="B275" s="270">
        <f>IF(B274=0,0,B274+7)</f>
        <v>0</v>
      </c>
      <c r="C275" s="269"/>
      <c r="D275" s="268"/>
      <c r="E275" s="268"/>
      <c r="F275" s="268"/>
      <c r="G275" s="268"/>
      <c r="H275" s="267"/>
      <c r="I275" s="263"/>
      <c r="J275" s="265"/>
      <c r="K275" s="262"/>
      <c r="L275" s="264"/>
      <c r="M275" s="266"/>
      <c r="N275" s="265"/>
      <c r="O275" s="263"/>
      <c r="P275" s="265"/>
      <c r="Q275" s="262"/>
      <c r="R275" s="264"/>
      <c r="S275" s="263"/>
      <c r="T275" s="265"/>
      <c r="U275" s="262"/>
      <c r="V275" s="264"/>
      <c r="W275" s="263"/>
      <c r="X275" s="265"/>
      <c r="Y275" s="262"/>
      <c r="Z275" s="264"/>
      <c r="AA275" s="263"/>
      <c r="AB275" s="265"/>
      <c r="AC275" s="262"/>
      <c r="AD275" s="264"/>
      <c r="AE275" s="263"/>
      <c r="AF275" s="265"/>
      <c r="AG275" s="262"/>
      <c r="AH275" s="264"/>
      <c r="AI275" s="263"/>
      <c r="AJ275" s="265"/>
      <c r="AK275" s="262"/>
      <c r="AL275" s="264"/>
      <c r="AM275" s="263"/>
      <c r="AN275" s="265"/>
      <c r="AO275" s="262"/>
      <c r="AP275" s="264"/>
      <c r="AQ275" s="263"/>
      <c r="AR275" s="265"/>
      <c r="AS275" s="262"/>
      <c r="AT275" s="264"/>
      <c r="AU275" s="263"/>
      <c r="AV275" s="260"/>
      <c r="AW275" s="262"/>
      <c r="AX275" s="261"/>
      <c r="AY275" s="260"/>
      <c r="AZ275" s="259"/>
    </row>
    <row r="276" spans="2:52" outlineLevel="1">
      <c r="B276" s="270">
        <f>IF(B275=0,0,B275+7)</f>
        <v>0</v>
      </c>
      <c r="C276" s="269"/>
      <c r="D276" s="268"/>
      <c r="E276" s="268"/>
      <c r="F276" s="268"/>
      <c r="G276" s="268"/>
      <c r="H276" s="267"/>
      <c r="I276" s="263"/>
      <c r="J276" s="265"/>
      <c r="K276" s="262"/>
      <c r="L276" s="264"/>
      <c r="M276" s="266"/>
      <c r="N276" s="265"/>
      <c r="O276" s="263"/>
      <c r="P276" s="265"/>
      <c r="Q276" s="262"/>
      <c r="R276" s="264"/>
      <c r="S276" s="263"/>
      <c r="T276" s="265"/>
      <c r="U276" s="262"/>
      <c r="V276" s="264"/>
      <c r="W276" s="263"/>
      <c r="X276" s="265"/>
      <c r="Y276" s="262"/>
      <c r="Z276" s="264"/>
      <c r="AA276" s="263"/>
      <c r="AB276" s="265"/>
      <c r="AC276" s="262"/>
      <c r="AD276" s="264"/>
      <c r="AE276" s="263"/>
      <c r="AF276" s="265"/>
      <c r="AG276" s="262"/>
      <c r="AH276" s="264"/>
      <c r="AI276" s="263"/>
      <c r="AJ276" s="265"/>
      <c r="AK276" s="262"/>
      <c r="AL276" s="264"/>
      <c r="AM276" s="263"/>
      <c r="AN276" s="265"/>
      <c r="AO276" s="262"/>
      <c r="AP276" s="264"/>
      <c r="AQ276" s="263"/>
      <c r="AR276" s="265"/>
      <c r="AS276" s="262"/>
      <c r="AT276" s="264"/>
      <c r="AU276" s="263"/>
      <c r="AV276" s="260"/>
      <c r="AW276" s="262"/>
      <c r="AX276" s="261"/>
      <c r="AY276" s="260"/>
      <c r="AZ276" s="259"/>
    </row>
    <row r="277" spans="2:52" outlineLevel="1">
      <c r="B277" s="270">
        <f>IF(B276=0,0,B276+7)</f>
        <v>0</v>
      </c>
      <c r="C277" s="269"/>
      <c r="D277" s="268"/>
      <c r="E277" s="268"/>
      <c r="F277" s="268"/>
      <c r="G277" s="268"/>
      <c r="H277" s="267"/>
      <c r="I277" s="263"/>
      <c r="J277" s="265"/>
      <c r="K277" s="262"/>
      <c r="L277" s="264"/>
      <c r="M277" s="266"/>
      <c r="N277" s="265"/>
      <c r="O277" s="263"/>
      <c r="P277" s="265"/>
      <c r="Q277" s="262"/>
      <c r="R277" s="264"/>
      <c r="S277" s="263"/>
      <c r="T277" s="265"/>
      <c r="U277" s="262"/>
      <c r="V277" s="264"/>
      <c r="W277" s="263"/>
      <c r="X277" s="265"/>
      <c r="Y277" s="262"/>
      <c r="Z277" s="264"/>
      <c r="AA277" s="263"/>
      <c r="AB277" s="265"/>
      <c r="AC277" s="262"/>
      <c r="AD277" s="264"/>
      <c r="AE277" s="263"/>
      <c r="AF277" s="265"/>
      <c r="AG277" s="262"/>
      <c r="AH277" s="264"/>
      <c r="AI277" s="263"/>
      <c r="AJ277" s="265"/>
      <c r="AK277" s="262"/>
      <c r="AL277" s="264"/>
      <c r="AM277" s="263"/>
      <c r="AN277" s="265"/>
      <c r="AO277" s="262"/>
      <c r="AP277" s="264"/>
      <c r="AQ277" s="263"/>
      <c r="AR277" s="265"/>
      <c r="AS277" s="262"/>
      <c r="AT277" s="264"/>
      <c r="AU277" s="263"/>
      <c r="AV277" s="260"/>
      <c r="AW277" s="262"/>
      <c r="AX277" s="261"/>
      <c r="AY277" s="260"/>
      <c r="AZ277" s="259"/>
    </row>
    <row r="278" spans="2:52" outlineLevel="1">
      <c r="B278" s="270">
        <f>IF(B277=0,0,B277+7)</f>
        <v>0</v>
      </c>
      <c r="C278" s="269"/>
      <c r="D278" s="268"/>
      <c r="E278" s="268"/>
      <c r="F278" s="268"/>
      <c r="G278" s="268"/>
      <c r="H278" s="267"/>
      <c r="I278" s="263"/>
      <c r="J278" s="265"/>
      <c r="K278" s="262"/>
      <c r="L278" s="264"/>
      <c r="M278" s="266"/>
      <c r="N278" s="265"/>
      <c r="O278" s="263"/>
      <c r="P278" s="265"/>
      <c r="Q278" s="262"/>
      <c r="R278" s="264"/>
      <c r="S278" s="263"/>
      <c r="T278" s="265"/>
      <c r="U278" s="262"/>
      <c r="V278" s="264"/>
      <c r="W278" s="263"/>
      <c r="X278" s="265"/>
      <c r="Y278" s="262"/>
      <c r="Z278" s="264"/>
      <c r="AA278" s="263"/>
      <c r="AB278" s="265"/>
      <c r="AC278" s="262"/>
      <c r="AD278" s="264"/>
      <c r="AE278" s="263"/>
      <c r="AF278" s="265"/>
      <c r="AG278" s="262"/>
      <c r="AH278" s="264"/>
      <c r="AI278" s="263"/>
      <c r="AJ278" s="265"/>
      <c r="AK278" s="262"/>
      <c r="AL278" s="264"/>
      <c r="AM278" s="263"/>
      <c r="AN278" s="265"/>
      <c r="AO278" s="262"/>
      <c r="AP278" s="264"/>
      <c r="AQ278" s="263"/>
      <c r="AR278" s="265"/>
      <c r="AS278" s="262"/>
      <c r="AT278" s="264"/>
      <c r="AU278" s="263"/>
      <c r="AV278" s="260"/>
      <c r="AW278" s="262"/>
      <c r="AX278" s="261"/>
      <c r="AY278" s="260"/>
      <c r="AZ278" s="259"/>
    </row>
    <row r="279" spans="2:52" outlineLevel="1">
      <c r="B279" s="270">
        <f>IF(B278=0,0,B278+7)</f>
        <v>0</v>
      </c>
      <c r="C279" s="269"/>
      <c r="D279" s="268"/>
      <c r="E279" s="268"/>
      <c r="F279" s="268"/>
      <c r="G279" s="268"/>
      <c r="H279" s="267"/>
      <c r="I279" s="263"/>
      <c r="J279" s="265"/>
      <c r="K279" s="262"/>
      <c r="L279" s="264"/>
      <c r="M279" s="266"/>
      <c r="N279" s="265"/>
      <c r="O279" s="263"/>
      <c r="P279" s="265"/>
      <c r="Q279" s="262"/>
      <c r="R279" s="264"/>
      <c r="S279" s="263"/>
      <c r="T279" s="265"/>
      <c r="U279" s="262"/>
      <c r="V279" s="264"/>
      <c r="W279" s="263"/>
      <c r="X279" s="265"/>
      <c r="Y279" s="262"/>
      <c r="Z279" s="264"/>
      <c r="AA279" s="263"/>
      <c r="AB279" s="265"/>
      <c r="AC279" s="262"/>
      <c r="AD279" s="264"/>
      <c r="AE279" s="263"/>
      <c r="AF279" s="265"/>
      <c r="AG279" s="262"/>
      <c r="AH279" s="264"/>
      <c r="AI279" s="263"/>
      <c r="AJ279" s="265"/>
      <c r="AK279" s="262"/>
      <c r="AL279" s="264"/>
      <c r="AM279" s="263"/>
      <c r="AN279" s="265"/>
      <c r="AO279" s="262"/>
      <c r="AP279" s="264"/>
      <c r="AQ279" s="263"/>
      <c r="AR279" s="265"/>
      <c r="AS279" s="262"/>
      <c r="AT279" s="264"/>
      <c r="AU279" s="263"/>
      <c r="AV279" s="260"/>
      <c r="AW279" s="262"/>
      <c r="AX279" s="261"/>
      <c r="AY279" s="260"/>
      <c r="AZ279" s="259"/>
    </row>
    <row r="280" spans="2:52" outlineLevel="1">
      <c r="B280" s="270">
        <f>IF(B279=0,0,B279+7)</f>
        <v>0</v>
      </c>
      <c r="C280" s="269"/>
      <c r="D280" s="268"/>
      <c r="E280" s="268"/>
      <c r="F280" s="268"/>
      <c r="G280" s="268"/>
      <c r="H280" s="267"/>
      <c r="I280" s="263"/>
      <c r="J280" s="265"/>
      <c r="K280" s="262"/>
      <c r="L280" s="264"/>
      <c r="M280" s="266"/>
      <c r="N280" s="265"/>
      <c r="O280" s="263"/>
      <c r="P280" s="265"/>
      <c r="Q280" s="262"/>
      <c r="R280" s="264"/>
      <c r="S280" s="263"/>
      <c r="T280" s="265"/>
      <c r="U280" s="262"/>
      <c r="V280" s="264"/>
      <c r="W280" s="263"/>
      <c r="X280" s="265"/>
      <c r="Y280" s="262"/>
      <c r="Z280" s="264"/>
      <c r="AA280" s="263"/>
      <c r="AB280" s="265"/>
      <c r="AC280" s="262"/>
      <c r="AD280" s="264"/>
      <c r="AE280" s="263"/>
      <c r="AF280" s="265"/>
      <c r="AG280" s="262"/>
      <c r="AH280" s="264"/>
      <c r="AI280" s="263"/>
      <c r="AJ280" s="265"/>
      <c r="AK280" s="262"/>
      <c r="AL280" s="264"/>
      <c r="AM280" s="263"/>
      <c r="AN280" s="265"/>
      <c r="AO280" s="262"/>
      <c r="AP280" s="264"/>
      <c r="AQ280" s="263"/>
      <c r="AR280" s="265"/>
      <c r="AS280" s="262"/>
      <c r="AT280" s="264"/>
      <c r="AU280" s="263"/>
      <c r="AV280" s="260"/>
      <c r="AW280" s="262"/>
      <c r="AX280" s="261"/>
      <c r="AY280" s="260"/>
      <c r="AZ280" s="259"/>
    </row>
    <row r="281" spans="2:52" outlineLevel="1">
      <c r="B281" s="270">
        <f>IF(B280=0,0,B280+7)</f>
        <v>0</v>
      </c>
      <c r="C281" s="269"/>
      <c r="D281" s="268"/>
      <c r="E281" s="268"/>
      <c r="F281" s="268"/>
      <c r="G281" s="268"/>
      <c r="H281" s="267"/>
      <c r="I281" s="263"/>
      <c r="J281" s="265"/>
      <c r="K281" s="262"/>
      <c r="L281" s="264"/>
      <c r="M281" s="266"/>
      <c r="N281" s="265"/>
      <c r="O281" s="263"/>
      <c r="P281" s="265"/>
      <c r="Q281" s="262"/>
      <c r="R281" s="264"/>
      <c r="S281" s="263"/>
      <c r="T281" s="265"/>
      <c r="U281" s="262"/>
      <c r="V281" s="264"/>
      <c r="W281" s="263"/>
      <c r="X281" s="265"/>
      <c r="Y281" s="262"/>
      <c r="Z281" s="264"/>
      <c r="AA281" s="263"/>
      <c r="AB281" s="265"/>
      <c r="AC281" s="262"/>
      <c r="AD281" s="264"/>
      <c r="AE281" s="263"/>
      <c r="AF281" s="265"/>
      <c r="AG281" s="262"/>
      <c r="AH281" s="264"/>
      <c r="AI281" s="263"/>
      <c r="AJ281" s="265"/>
      <c r="AK281" s="262"/>
      <c r="AL281" s="264"/>
      <c r="AM281" s="263"/>
      <c r="AN281" s="265"/>
      <c r="AO281" s="262"/>
      <c r="AP281" s="264"/>
      <c r="AQ281" s="263"/>
      <c r="AR281" s="265"/>
      <c r="AS281" s="262"/>
      <c r="AT281" s="264"/>
      <c r="AU281" s="263"/>
      <c r="AV281" s="260"/>
      <c r="AW281" s="262"/>
      <c r="AX281" s="261"/>
      <c r="AY281" s="260"/>
      <c r="AZ281" s="259"/>
    </row>
    <row r="282" spans="2:52" outlineLevel="1">
      <c r="B282" s="270">
        <f>IF(B281=0,0,B281+7)</f>
        <v>0</v>
      </c>
      <c r="C282" s="269"/>
      <c r="D282" s="268"/>
      <c r="E282" s="268"/>
      <c r="F282" s="268"/>
      <c r="G282" s="268"/>
      <c r="H282" s="267"/>
      <c r="I282" s="263"/>
      <c r="J282" s="265"/>
      <c r="K282" s="262"/>
      <c r="L282" s="264"/>
      <c r="M282" s="266"/>
      <c r="N282" s="265"/>
      <c r="O282" s="263"/>
      <c r="P282" s="265"/>
      <c r="Q282" s="262"/>
      <c r="R282" s="264"/>
      <c r="S282" s="263"/>
      <c r="T282" s="265"/>
      <c r="U282" s="262"/>
      <c r="V282" s="264"/>
      <c r="W282" s="263"/>
      <c r="X282" s="265"/>
      <c r="Y282" s="262"/>
      <c r="Z282" s="264"/>
      <c r="AA282" s="263"/>
      <c r="AB282" s="265"/>
      <c r="AC282" s="262"/>
      <c r="AD282" s="264"/>
      <c r="AE282" s="263"/>
      <c r="AF282" s="265"/>
      <c r="AG282" s="262"/>
      <c r="AH282" s="264"/>
      <c r="AI282" s="263"/>
      <c r="AJ282" s="265"/>
      <c r="AK282" s="262"/>
      <c r="AL282" s="264"/>
      <c r="AM282" s="263"/>
      <c r="AN282" s="265"/>
      <c r="AO282" s="262"/>
      <c r="AP282" s="264"/>
      <c r="AQ282" s="263"/>
      <c r="AR282" s="265"/>
      <c r="AS282" s="262"/>
      <c r="AT282" s="264"/>
      <c r="AU282" s="263"/>
      <c r="AV282" s="260"/>
      <c r="AW282" s="262"/>
      <c r="AX282" s="261"/>
      <c r="AY282" s="260"/>
      <c r="AZ282" s="259"/>
    </row>
    <row r="283" spans="2:52" outlineLevel="1">
      <c r="B283" s="270">
        <f>IF(B282=0,0,B282+7)</f>
        <v>0</v>
      </c>
      <c r="C283" s="269"/>
      <c r="D283" s="268"/>
      <c r="E283" s="268"/>
      <c r="F283" s="268"/>
      <c r="G283" s="268"/>
      <c r="H283" s="267"/>
      <c r="I283" s="263"/>
      <c r="J283" s="265"/>
      <c r="K283" s="262"/>
      <c r="L283" s="264"/>
      <c r="M283" s="266"/>
      <c r="N283" s="265"/>
      <c r="O283" s="263"/>
      <c r="P283" s="265"/>
      <c r="Q283" s="262"/>
      <c r="R283" s="264"/>
      <c r="S283" s="263"/>
      <c r="T283" s="265"/>
      <c r="U283" s="262"/>
      <c r="V283" s="264"/>
      <c r="W283" s="263"/>
      <c r="X283" s="265"/>
      <c r="Y283" s="262"/>
      <c r="Z283" s="264"/>
      <c r="AA283" s="263"/>
      <c r="AB283" s="265"/>
      <c r="AC283" s="262"/>
      <c r="AD283" s="264"/>
      <c r="AE283" s="263"/>
      <c r="AF283" s="265"/>
      <c r="AG283" s="262"/>
      <c r="AH283" s="264"/>
      <c r="AI283" s="263"/>
      <c r="AJ283" s="265"/>
      <c r="AK283" s="262"/>
      <c r="AL283" s="264"/>
      <c r="AM283" s="263"/>
      <c r="AN283" s="265"/>
      <c r="AO283" s="262"/>
      <c r="AP283" s="264"/>
      <c r="AQ283" s="263"/>
      <c r="AR283" s="265"/>
      <c r="AS283" s="262"/>
      <c r="AT283" s="264"/>
      <c r="AU283" s="263"/>
      <c r="AV283" s="260"/>
      <c r="AW283" s="262"/>
      <c r="AX283" s="261"/>
      <c r="AY283" s="260"/>
      <c r="AZ283" s="259"/>
    </row>
    <row r="284" spans="2:52" outlineLevel="1">
      <c r="B284" s="270">
        <f>IF(B283=0,0,B283+7)</f>
        <v>0</v>
      </c>
      <c r="C284" s="269"/>
      <c r="D284" s="268"/>
      <c r="E284" s="268"/>
      <c r="F284" s="268"/>
      <c r="G284" s="268"/>
      <c r="H284" s="267"/>
      <c r="I284" s="263"/>
      <c r="J284" s="265"/>
      <c r="K284" s="262"/>
      <c r="L284" s="264"/>
      <c r="M284" s="266"/>
      <c r="N284" s="265"/>
      <c r="O284" s="263"/>
      <c r="P284" s="265"/>
      <c r="Q284" s="262"/>
      <c r="R284" s="264"/>
      <c r="S284" s="263"/>
      <c r="T284" s="265"/>
      <c r="U284" s="262"/>
      <c r="V284" s="264"/>
      <c r="W284" s="263"/>
      <c r="X284" s="265"/>
      <c r="Y284" s="262"/>
      <c r="Z284" s="264"/>
      <c r="AA284" s="263"/>
      <c r="AB284" s="265"/>
      <c r="AC284" s="262"/>
      <c r="AD284" s="264"/>
      <c r="AE284" s="263"/>
      <c r="AF284" s="265"/>
      <c r="AG284" s="262"/>
      <c r="AH284" s="264"/>
      <c r="AI284" s="263"/>
      <c r="AJ284" s="265"/>
      <c r="AK284" s="262"/>
      <c r="AL284" s="264"/>
      <c r="AM284" s="263"/>
      <c r="AN284" s="265"/>
      <c r="AO284" s="262"/>
      <c r="AP284" s="264"/>
      <c r="AQ284" s="263"/>
      <c r="AR284" s="265"/>
      <c r="AS284" s="262"/>
      <c r="AT284" s="264"/>
      <c r="AU284" s="263"/>
      <c r="AV284" s="260"/>
      <c r="AW284" s="262"/>
      <c r="AX284" s="261"/>
      <c r="AY284" s="260"/>
      <c r="AZ284" s="259"/>
    </row>
    <row r="285" spans="2:52" outlineLevel="1">
      <c r="B285" s="270">
        <f>IF(B284=0,0,B284+7)</f>
        <v>0</v>
      </c>
      <c r="C285" s="269"/>
      <c r="D285" s="268"/>
      <c r="E285" s="268"/>
      <c r="F285" s="268"/>
      <c r="G285" s="268"/>
      <c r="H285" s="267"/>
      <c r="I285" s="263"/>
      <c r="J285" s="265"/>
      <c r="K285" s="262"/>
      <c r="L285" s="264"/>
      <c r="M285" s="266"/>
      <c r="N285" s="265"/>
      <c r="O285" s="263"/>
      <c r="P285" s="265"/>
      <c r="Q285" s="262"/>
      <c r="R285" s="264"/>
      <c r="S285" s="263"/>
      <c r="T285" s="265"/>
      <c r="U285" s="262"/>
      <c r="V285" s="264"/>
      <c r="W285" s="263"/>
      <c r="X285" s="265"/>
      <c r="Y285" s="262"/>
      <c r="Z285" s="264"/>
      <c r="AA285" s="263"/>
      <c r="AB285" s="265"/>
      <c r="AC285" s="262"/>
      <c r="AD285" s="264"/>
      <c r="AE285" s="263"/>
      <c r="AF285" s="265"/>
      <c r="AG285" s="262"/>
      <c r="AH285" s="264"/>
      <c r="AI285" s="263"/>
      <c r="AJ285" s="265"/>
      <c r="AK285" s="262"/>
      <c r="AL285" s="264"/>
      <c r="AM285" s="263"/>
      <c r="AN285" s="265"/>
      <c r="AO285" s="262"/>
      <c r="AP285" s="264"/>
      <c r="AQ285" s="263"/>
      <c r="AR285" s="265"/>
      <c r="AS285" s="262"/>
      <c r="AT285" s="264"/>
      <c r="AU285" s="263"/>
      <c r="AV285" s="260"/>
      <c r="AW285" s="262"/>
      <c r="AX285" s="261"/>
      <c r="AY285" s="260"/>
      <c r="AZ285" s="259"/>
    </row>
    <row r="286" spans="2:52" outlineLevel="1">
      <c r="B286" s="270">
        <f>IF(B285=0,0,B285+7)</f>
        <v>0</v>
      </c>
      <c r="C286" s="269"/>
      <c r="D286" s="268"/>
      <c r="E286" s="268"/>
      <c r="F286" s="268"/>
      <c r="G286" s="268"/>
      <c r="H286" s="267"/>
      <c r="I286" s="263"/>
      <c r="J286" s="265"/>
      <c r="K286" s="262"/>
      <c r="L286" s="264"/>
      <c r="M286" s="266"/>
      <c r="N286" s="265"/>
      <c r="O286" s="263"/>
      <c r="P286" s="265"/>
      <c r="Q286" s="262"/>
      <c r="R286" s="264"/>
      <c r="S286" s="263"/>
      <c r="T286" s="265"/>
      <c r="U286" s="262"/>
      <c r="V286" s="264"/>
      <c r="W286" s="263"/>
      <c r="X286" s="265"/>
      <c r="Y286" s="262"/>
      <c r="Z286" s="264"/>
      <c r="AA286" s="263"/>
      <c r="AB286" s="265"/>
      <c r="AC286" s="262"/>
      <c r="AD286" s="264"/>
      <c r="AE286" s="263"/>
      <c r="AF286" s="265"/>
      <c r="AG286" s="262"/>
      <c r="AH286" s="264"/>
      <c r="AI286" s="263"/>
      <c r="AJ286" s="265"/>
      <c r="AK286" s="262"/>
      <c r="AL286" s="264"/>
      <c r="AM286" s="263"/>
      <c r="AN286" s="265"/>
      <c r="AO286" s="262"/>
      <c r="AP286" s="264"/>
      <c r="AQ286" s="263"/>
      <c r="AR286" s="265"/>
      <c r="AS286" s="262"/>
      <c r="AT286" s="264"/>
      <c r="AU286" s="263"/>
      <c r="AV286" s="260"/>
      <c r="AW286" s="262"/>
      <c r="AX286" s="261"/>
      <c r="AY286" s="260"/>
      <c r="AZ286" s="259"/>
    </row>
    <row r="287" spans="2:52" outlineLevel="1">
      <c r="B287" s="270">
        <f>IF(B286=0,0,B286+7)</f>
        <v>0</v>
      </c>
      <c r="C287" s="269"/>
      <c r="D287" s="268"/>
      <c r="E287" s="268"/>
      <c r="F287" s="268"/>
      <c r="G287" s="268"/>
      <c r="H287" s="267"/>
      <c r="I287" s="263"/>
      <c r="J287" s="265"/>
      <c r="K287" s="262"/>
      <c r="L287" s="264"/>
      <c r="M287" s="266"/>
      <c r="N287" s="265"/>
      <c r="O287" s="263"/>
      <c r="P287" s="265"/>
      <c r="Q287" s="262"/>
      <c r="R287" s="264"/>
      <c r="S287" s="263"/>
      <c r="T287" s="265"/>
      <c r="U287" s="262"/>
      <c r="V287" s="264"/>
      <c r="W287" s="263"/>
      <c r="X287" s="265"/>
      <c r="Y287" s="262"/>
      <c r="Z287" s="264"/>
      <c r="AA287" s="263"/>
      <c r="AB287" s="265"/>
      <c r="AC287" s="262"/>
      <c r="AD287" s="264"/>
      <c r="AE287" s="263"/>
      <c r="AF287" s="265"/>
      <c r="AG287" s="262"/>
      <c r="AH287" s="264"/>
      <c r="AI287" s="263"/>
      <c r="AJ287" s="265"/>
      <c r="AK287" s="262"/>
      <c r="AL287" s="264"/>
      <c r="AM287" s="263"/>
      <c r="AN287" s="265"/>
      <c r="AO287" s="262"/>
      <c r="AP287" s="264"/>
      <c r="AQ287" s="263"/>
      <c r="AR287" s="265"/>
      <c r="AS287" s="262"/>
      <c r="AT287" s="264"/>
      <c r="AU287" s="263"/>
      <c r="AV287" s="260"/>
      <c r="AW287" s="262"/>
      <c r="AX287" s="261"/>
      <c r="AY287" s="260"/>
      <c r="AZ287" s="259"/>
    </row>
    <row r="288" spans="2:52" outlineLevel="1">
      <c r="B288" s="270">
        <f>IF(B287=0,0,B287+7)</f>
        <v>0</v>
      </c>
      <c r="C288" s="269"/>
      <c r="D288" s="268"/>
      <c r="E288" s="268"/>
      <c r="F288" s="268"/>
      <c r="G288" s="268"/>
      <c r="H288" s="267"/>
      <c r="I288" s="263"/>
      <c r="J288" s="265"/>
      <c r="K288" s="262"/>
      <c r="L288" s="264"/>
      <c r="M288" s="266"/>
      <c r="N288" s="265"/>
      <c r="O288" s="263"/>
      <c r="P288" s="265"/>
      <c r="Q288" s="262"/>
      <c r="R288" s="264"/>
      <c r="S288" s="263"/>
      <c r="T288" s="265"/>
      <c r="U288" s="262"/>
      <c r="V288" s="264"/>
      <c r="W288" s="263"/>
      <c r="X288" s="265"/>
      <c r="Y288" s="262"/>
      <c r="Z288" s="264"/>
      <c r="AA288" s="263"/>
      <c r="AB288" s="265"/>
      <c r="AC288" s="262"/>
      <c r="AD288" s="264"/>
      <c r="AE288" s="263"/>
      <c r="AF288" s="265"/>
      <c r="AG288" s="262"/>
      <c r="AH288" s="264"/>
      <c r="AI288" s="263"/>
      <c r="AJ288" s="265"/>
      <c r="AK288" s="262"/>
      <c r="AL288" s="264"/>
      <c r="AM288" s="263"/>
      <c r="AN288" s="265"/>
      <c r="AO288" s="262"/>
      <c r="AP288" s="264"/>
      <c r="AQ288" s="263"/>
      <c r="AR288" s="265"/>
      <c r="AS288" s="262"/>
      <c r="AT288" s="264"/>
      <c r="AU288" s="263"/>
      <c r="AV288" s="260"/>
      <c r="AW288" s="262"/>
      <c r="AX288" s="261"/>
      <c r="AY288" s="260"/>
      <c r="AZ288" s="259"/>
    </row>
    <row r="289" spans="2:52" outlineLevel="1">
      <c r="B289" s="270">
        <f>IF(B288=0,0,B288+7)</f>
        <v>0</v>
      </c>
      <c r="C289" s="269"/>
      <c r="D289" s="268"/>
      <c r="E289" s="268"/>
      <c r="F289" s="268"/>
      <c r="G289" s="268"/>
      <c r="H289" s="267"/>
      <c r="I289" s="263"/>
      <c r="J289" s="265"/>
      <c r="K289" s="262"/>
      <c r="L289" s="264"/>
      <c r="M289" s="266"/>
      <c r="N289" s="265"/>
      <c r="O289" s="263"/>
      <c r="P289" s="265"/>
      <c r="Q289" s="262"/>
      <c r="R289" s="264"/>
      <c r="S289" s="263"/>
      <c r="T289" s="265"/>
      <c r="U289" s="262"/>
      <c r="V289" s="264"/>
      <c r="W289" s="263"/>
      <c r="X289" s="265"/>
      <c r="Y289" s="262"/>
      <c r="Z289" s="264"/>
      <c r="AA289" s="263"/>
      <c r="AB289" s="265"/>
      <c r="AC289" s="262"/>
      <c r="AD289" s="264"/>
      <c r="AE289" s="263"/>
      <c r="AF289" s="265"/>
      <c r="AG289" s="262"/>
      <c r="AH289" s="264"/>
      <c r="AI289" s="263"/>
      <c r="AJ289" s="265"/>
      <c r="AK289" s="262"/>
      <c r="AL289" s="264"/>
      <c r="AM289" s="263"/>
      <c r="AN289" s="265"/>
      <c r="AO289" s="262"/>
      <c r="AP289" s="264"/>
      <c r="AQ289" s="263"/>
      <c r="AR289" s="265"/>
      <c r="AS289" s="262"/>
      <c r="AT289" s="264"/>
      <c r="AU289" s="263"/>
      <c r="AV289" s="260"/>
      <c r="AW289" s="262"/>
      <c r="AX289" s="261"/>
      <c r="AY289" s="260"/>
      <c r="AZ289" s="259"/>
    </row>
    <row r="290" spans="2:52" outlineLevel="1">
      <c r="B290" s="270">
        <f>IF(B289=0,0,B289+7)</f>
        <v>0</v>
      </c>
      <c r="C290" s="269"/>
      <c r="D290" s="268"/>
      <c r="E290" s="268"/>
      <c r="F290" s="268"/>
      <c r="G290" s="268"/>
      <c r="H290" s="267"/>
      <c r="I290" s="263"/>
      <c r="J290" s="265"/>
      <c r="K290" s="262"/>
      <c r="L290" s="264"/>
      <c r="M290" s="266"/>
      <c r="N290" s="265"/>
      <c r="O290" s="263"/>
      <c r="P290" s="265"/>
      <c r="Q290" s="262"/>
      <c r="R290" s="264"/>
      <c r="S290" s="263"/>
      <c r="T290" s="265"/>
      <c r="U290" s="262"/>
      <c r="V290" s="264"/>
      <c r="W290" s="263"/>
      <c r="X290" s="265"/>
      <c r="Y290" s="262"/>
      <c r="Z290" s="264"/>
      <c r="AA290" s="263"/>
      <c r="AB290" s="265"/>
      <c r="AC290" s="262"/>
      <c r="AD290" s="264"/>
      <c r="AE290" s="263"/>
      <c r="AF290" s="265"/>
      <c r="AG290" s="262"/>
      <c r="AH290" s="264"/>
      <c r="AI290" s="263"/>
      <c r="AJ290" s="265"/>
      <c r="AK290" s="262"/>
      <c r="AL290" s="264"/>
      <c r="AM290" s="263"/>
      <c r="AN290" s="265"/>
      <c r="AO290" s="262"/>
      <c r="AP290" s="264"/>
      <c r="AQ290" s="263"/>
      <c r="AR290" s="265"/>
      <c r="AS290" s="262"/>
      <c r="AT290" s="264"/>
      <c r="AU290" s="263"/>
      <c r="AV290" s="260"/>
      <c r="AW290" s="262"/>
      <c r="AX290" s="261"/>
      <c r="AY290" s="260"/>
      <c r="AZ290" s="259"/>
    </row>
    <row r="291" spans="2:52" outlineLevel="1">
      <c r="B291" s="270">
        <f>IF(B290=0,0,B290+7)</f>
        <v>0</v>
      </c>
      <c r="C291" s="269"/>
      <c r="D291" s="268"/>
      <c r="E291" s="268"/>
      <c r="F291" s="268"/>
      <c r="G291" s="268"/>
      <c r="H291" s="267"/>
      <c r="I291" s="263"/>
      <c r="J291" s="265"/>
      <c r="K291" s="262"/>
      <c r="L291" s="264"/>
      <c r="M291" s="266"/>
      <c r="N291" s="265"/>
      <c r="O291" s="263"/>
      <c r="P291" s="265"/>
      <c r="Q291" s="262"/>
      <c r="R291" s="264"/>
      <c r="S291" s="263"/>
      <c r="T291" s="265"/>
      <c r="U291" s="262"/>
      <c r="V291" s="264"/>
      <c r="W291" s="263"/>
      <c r="X291" s="265"/>
      <c r="Y291" s="262"/>
      <c r="Z291" s="264"/>
      <c r="AA291" s="263"/>
      <c r="AB291" s="265"/>
      <c r="AC291" s="262"/>
      <c r="AD291" s="264"/>
      <c r="AE291" s="263"/>
      <c r="AF291" s="265"/>
      <c r="AG291" s="262"/>
      <c r="AH291" s="264"/>
      <c r="AI291" s="263"/>
      <c r="AJ291" s="265"/>
      <c r="AK291" s="262"/>
      <c r="AL291" s="264"/>
      <c r="AM291" s="263"/>
      <c r="AN291" s="265"/>
      <c r="AO291" s="262"/>
      <c r="AP291" s="264"/>
      <c r="AQ291" s="263"/>
      <c r="AR291" s="265"/>
      <c r="AS291" s="262"/>
      <c r="AT291" s="264"/>
      <c r="AU291" s="263"/>
      <c r="AV291" s="260"/>
      <c r="AW291" s="262"/>
      <c r="AX291" s="261"/>
      <c r="AY291" s="260"/>
      <c r="AZ291" s="259"/>
    </row>
    <row r="292" spans="2:52" outlineLevel="1">
      <c r="B292" s="270">
        <f>IF(B291=0,0,B291+7)</f>
        <v>0</v>
      </c>
      <c r="C292" s="269"/>
      <c r="D292" s="268"/>
      <c r="E292" s="268"/>
      <c r="F292" s="268"/>
      <c r="G292" s="268"/>
      <c r="H292" s="267"/>
      <c r="I292" s="263"/>
      <c r="J292" s="265"/>
      <c r="K292" s="262"/>
      <c r="L292" s="264"/>
      <c r="M292" s="266"/>
      <c r="N292" s="265"/>
      <c r="O292" s="263"/>
      <c r="P292" s="265"/>
      <c r="Q292" s="262"/>
      <c r="R292" s="264"/>
      <c r="S292" s="263"/>
      <c r="T292" s="265"/>
      <c r="U292" s="262"/>
      <c r="V292" s="264"/>
      <c r="W292" s="263"/>
      <c r="X292" s="265"/>
      <c r="Y292" s="262"/>
      <c r="Z292" s="264"/>
      <c r="AA292" s="263"/>
      <c r="AB292" s="265"/>
      <c r="AC292" s="262"/>
      <c r="AD292" s="264"/>
      <c r="AE292" s="263"/>
      <c r="AF292" s="265"/>
      <c r="AG292" s="262"/>
      <c r="AH292" s="264"/>
      <c r="AI292" s="263"/>
      <c r="AJ292" s="265"/>
      <c r="AK292" s="262"/>
      <c r="AL292" s="264"/>
      <c r="AM292" s="263"/>
      <c r="AN292" s="265"/>
      <c r="AO292" s="262"/>
      <c r="AP292" s="264"/>
      <c r="AQ292" s="263"/>
      <c r="AR292" s="265"/>
      <c r="AS292" s="262"/>
      <c r="AT292" s="264"/>
      <c r="AU292" s="263"/>
      <c r="AV292" s="260"/>
      <c r="AW292" s="262"/>
      <c r="AX292" s="261"/>
      <c r="AY292" s="260"/>
      <c r="AZ292" s="259"/>
    </row>
    <row r="293" spans="2:52" outlineLevel="1">
      <c r="B293" s="270">
        <f>IF(B292=0,0,B292+7)</f>
        <v>0</v>
      </c>
      <c r="C293" s="269"/>
      <c r="D293" s="268"/>
      <c r="E293" s="268"/>
      <c r="F293" s="268"/>
      <c r="G293" s="268"/>
      <c r="H293" s="267"/>
      <c r="I293" s="263"/>
      <c r="J293" s="265"/>
      <c r="K293" s="262"/>
      <c r="L293" s="264"/>
      <c r="M293" s="266"/>
      <c r="N293" s="265"/>
      <c r="O293" s="263"/>
      <c r="P293" s="265"/>
      <c r="Q293" s="262"/>
      <c r="R293" s="264"/>
      <c r="S293" s="263"/>
      <c r="T293" s="265"/>
      <c r="U293" s="262"/>
      <c r="V293" s="264"/>
      <c r="W293" s="263"/>
      <c r="X293" s="265"/>
      <c r="Y293" s="262"/>
      <c r="Z293" s="264"/>
      <c r="AA293" s="263"/>
      <c r="AB293" s="265"/>
      <c r="AC293" s="262"/>
      <c r="AD293" s="264"/>
      <c r="AE293" s="263"/>
      <c r="AF293" s="265"/>
      <c r="AG293" s="262"/>
      <c r="AH293" s="264"/>
      <c r="AI293" s="263"/>
      <c r="AJ293" s="265"/>
      <c r="AK293" s="262"/>
      <c r="AL293" s="264"/>
      <c r="AM293" s="263"/>
      <c r="AN293" s="265"/>
      <c r="AO293" s="262"/>
      <c r="AP293" s="264"/>
      <c r="AQ293" s="263"/>
      <c r="AR293" s="265"/>
      <c r="AS293" s="262"/>
      <c r="AT293" s="264"/>
      <c r="AU293" s="263"/>
      <c r="AV293" s="260"/>
      <c r="AW293" s="262"/>
      <c r="AX293" s="261"/>
      <c r="AY293" s="260"/>
      <c r="AZ293" s="259"/>
    </row>
    <row r="294" spans="2:52" outlineLevel="1">
      <c r="B294" s="270">
        <f>IF(B293=0,0,B293+7)</f>
        <v>0</v>
      </c>
      <c r="C294" s="269"/>
      <c r="D294" s="268"/>
      <c r="E294" s="268"/>
      <c r="F294" s="268"/>
      <c r="G294" s="268"/>
      <c r="H294" s="267"/>
      <c r="I294" s="263"/>
      <c r="J294" s="265"/>
      <c r="K294" s="262"/>
      <c r="L294" s="264"/>
      <c r="M294" s="266"/>
      <c r="N294" s="265"/>
      <c r="O294" s="263"/>
      <c r="P294" s="265"/>
      <c r="Q294" s="262"/>
      <c r="R294" s="264"/>
      <c r="S294" s="263"/>
      <c r="T294" s="265"/>
      <c r="U294" s="262"/>
      <c r="V294" s="264"/>
      <c r="W294" s="263"/>
      <c r="X294" s="265"/>
      <c r="Y294" s="262"/>
      <c r="Z294" s="264"/>
      <c r="AA294" s="263"/>
      <c r="AB294" s="265"/>
      <c r="AC294" s="262"/>
      <c r="AD294" s="264"/>
      <c r="AE294" s="263"/>
      <c r="AF294" s="265"/>
      <c r="AG294" s="262"/>
      <c r="AH294" s="264"/>
      <c r="AI294" s="263"/>
      <c r="AJ294" s="265"/>
      <c r="AK294" s="262"/>
      <c r="AL294" s="264"/>
      <c r="AM294" s="263"/>
      <c r="AN294" s="265"/>
      <c r="AO294" s="262"/>
      <c r="AP294" s="264"/>
      <c r="AQ294" s="263"/>
      <c r="AR294" s="265"/>
      <c r="AS294" s="262"/>
      <c r="AT294" s="264"/>
      <c r="AU294" s="263"/>
      <c r="AV294" s="260"/>
      <c r="AW294" s="262"/>
      <c r="AX294" s="261"/>
      <c r="AY294" s="260"/>
      <c r="AZ294" s="259"/>
    </row>
    <row r="295" spans="2:52" outlineLevel="1">
      <c r="B295" s="270">
        <f>IF(B294=0,0,B294+7)</f>
        <v>0</v>
      </c>
      <c r="C295" s="269"/>
      <c r="D295" s="268"/>
      <c r="E295" s="268"/>
      <c r="F295" s="268"/>
      <c r="G295" s="268"/>
      <c r="H295" s="267"/>
      <c r="I295" s="263"/>
      <c r="J295" s="265"/>
      <c r="K295" s="262"/>
      <c r="L295" s="264"/>
      <c r="M295" s="266"/>
      <c r="N295" s="265"/>
      <c r="O295" s="263"/>
      <c r="P295" s="265"/>
      <c r="Q295" s="262"/>
      <c r="R295" s="264"/>
      <c r="S295" s="263"/>
      <c r="T295" s="265"/>
      <c r="U295" s="262"/>
      <c r="V295" s="264"/>
      <c r="W295" s="263"/>
      <c r="X295" s="265"/>
      <c r="Y295" s="262"/>
      <c r="Z295" s="264"/>
      <c r="AA295" s="263"/>
      <c r="AB295" s="265"/>
      <c r="AC295" s="262"/>
      <c r="AD295" s="264"/>
      <c r="AE295" s="263"/>
      <c r="AF295" s="265"/>
      <c r="AG295" s="262"/>
      <c r="AH295" s="264"/>
      <c r="AI295" s="263"/>
      <c r="AJ295" s="265"/>
      <c r="AK295" s="262"/>
      <c r="AL295" s="264"/>
      <c r="AM295" s="263"/>
      <c r="AN295" s="265"/>
      <c r="AO295" s="262"/>
      <c r="AP295" s="264"/>
      <c r="AQ295" s="263"/>
      <c r="AR295" s="265"/>
      <c r="AS295" s="262"/>
      <c r="AT295" s="264"/>
      <c r="AU295" s="263"/>
      <c r="AV295" s="260"/>
      <c r="AW295" s="262"/>
      <c r="AX295" s="261"/>
      <c r="AY295" s="260"/>
      <c r="AZ295" s="259"/>
    </row>
    <row r="296" spans="2:52" outlineLevel="1">
      <c r="B296" s="270">
        <f>IF(B295=0,0,B295+7)</f>
        <v>0</v>
      </c>
      <c r="C296" s="269"/>
      <c r="D296" s="268"/>
      <c r="E296" s="268"/>
      <c r="F296" s="268"/>
      <c r="G296" s="268"/>
      <c r="H296" s="267"/>
      <c r="I296" s="263"/>
      <c r="J296" s="265"/>
      <c r="K296" s="262"/>
      <c r="L296" s="264"/>
      <c r="M296" s="266"/>
      <c r="N296" s="265"/>
      <c r="O296" s="263"/>
      <c r="P296" s="265"/>
      <c r="Q296" s="262"/>
      <c r="R296" s="264"/>
      <c r="S296" s="263"/>
      <c r="T296" s="265"/>
      <c r="U296" s="262"/>
      <c r="V296" s="264"/>
      <c r="W296" s="263"/>
      <c r="X296" s="265"/>
      <c r="Y296" s="262"/>
      <c r="Z296" s="264"/>
      <c r="AA296" s="263"/>
      <c r="AB296" s="265"/>
      <c r="AC296" s="262"/>
      <c r="AD296" s="264"/>
      <c r="AE296" s="263"/>
      <c r="AF296" s="265"/>
      <c r="AG296" s="262"/>
      <c r="AH296" s="264"/>
      <c r="AI296" s="263"/>
      <c r="AJ296" s="265"/>
      <c r="AK296" s="262"/>
      <c r="AL296" s="264"/>
      <c r="AM296" s="263"/>
      <c r="AN296" s="265"/>
      <c r="AO296" s="262"/>
      <c r="AP296" s="264"/>
      <c r="AQ296" s="263"/>
      <c r="AR296" s="265"/>
      <c r="AS296" s="262"/>
      <c r="AT296" s="264"/>
      <c r="AU296" s="263"/>
      <c r="AV296" s="260"/>
      <c r="AW296" s="262"/>
      <c r="AX296" s="261"/>
      <c r="AY296" s="260"/>
      <c r="AZ296" s="259"/>
    </row>
    <row r="297" spans="2:52" outlineLevel="1">
      <c r="B297" s="270">
        <f>IF(B296=0,0,B296+7)</f>
        <v>0</v>
      </c>
      <c r="C297" s="269"/>
      <c r="D297" s="268"/>
      <c r="E297" s="268"/>
      <c r="F297" s="268"/>
      <c r="G297" s="268"/>
      <c r="H297" s="267"/>
      <c r="I297" s="263"/>
      <c r="J297" s="265"/>
      <c r="K297" s="262"/>
      <c r="L297" s="264"/>
      <c r="M297" s="266"/>
      <c r="N297" s="265"/>
      <c r="O297" s="263"/>
      <c r="P297" s="265"/>
      <c r="Q297" s="262"/>
      <c r="R297" s="264"/>
      <c r="S297" s="263"/>
      <c r="T297" s="265"/>
      <c r="U297" s="262"/>
      <c r="V297" s="264"/>
      <c r="W297" s="263"/>
      <c r="X297" s="265"/>
      <c r="Y297" s="262"/>
      <c r="Z297" s="264"/>
      <c r="AA297" s="263"/>
      <c r="AB297" s="265"/>
      <c r="AC297" s="262"/>
      <c r="AD297" s="264"/>
      <c r="AE297" s="263"/>
      <c r="AF297" s="265"/>
      <c r="AG297" s="262"/>
      <c r="AH297" s="264"/>
      <c r="AI297" s="263"/>
      <c r="AJ297" s="265"/>
      <c r="AK297" s="262"/>
      <c r="AL297" s="264"/>
      <c r="AM297" s="263"/>
      <c r="AN297" s="265"/>
      <c r="AO297" s="262"/>
      <c r="AP297" s="264"/>
      <c r="AQ297" s="263"/>
      <c r="AR297" s="265"/>
      <c r="AS297" s="262"/>
      <c r="AT297" s="264"/>
      <c r="AU297" s="263"/>
      <c r="AV297" s="260"/>
      <c r="AW297" s="262"/>
      <c r="AX297" s="261"/>
      <c r="AY297" s="260"/>
      <c r="AZ297" s="259"/>
    </row>
    <row r="298" spans="2:52" outlineLevel="1">
      <c r="B298" s="270">
        <f>IF(B297=0,0,B297+7)</f>
        <v>0</v>
      </c>
      <c r="C298" s="269"/>
      <c r="D298" s="268"/>
      <c r="E298" s="268"/>
      <c r="F298" s="268"/>
      <c r="G298" s="268"/>
      <c r="H298" s="267"/>
      <c r="I298" s="263"/>
      <c r="J298" s="265"/>
      <c r="K298" s="262"/>
      <c r="L298" s="264"/>
      <c r="M298" s="266"/>
      <c r="N298" s="265"/>
      <c r="O298" s="263"/>
      <c r="P298" s="265"/>
      <c r="Q298" s="262"/>
      <c r="R298" s="264"/>
      <c r="S298" s="263"/>
      <c r="T298" s="265"/>
      <c r="U298" s="262"/>
      <c r="V298" s="264"/>
      <c r="W298" s="263"/>
      <c r="X298" s="265"/>
      <c r="Y298" s="262"/>
      <c r="Z298" s="264"/>
      <c r="AA298" s="263"/>
      <c r="AB298" s="265"/>
      <c r="AC298" s="262"/>
      <c r="AD298" s="264"/>
      <c r="AE298" s="263"/>
      <c r="AF298" s="265"/>
      <c r="AG298" s="262"/>
      <c r="AH298" s="264"/>
      <c r="AI298" s="263"/>
      <c r="AJ298" s="265"/>
      <c r="AK298" s="262"/>
      <c r="AL298" s="264"/>
      <c r="AM298" s="263"/>
      <c r="AN298" s="265"/>
      <c r="AO298" s="262"/>
      <c r="AP298" s="264"/>
      <c r="AQ298" s="263"/>
      <c r="AR298" s="265"/>
      <c r="AS298" s="262"/>
      <c r="AT298" s="264"/>
      <c r="AU298" s="263"/>
      <c r="AV298" s="260"/>
      <c r="AW298" s="262"/>
      <c r="AX298" s="261"/>
      <c r="AY298" s="260"/>
      <c r="AZ298" s="259"/>
    </row>
    <row r="299" spans="2:52" outlineLevel="1">
      <c r="B299" s="270">
        <f>IF(B298=0,0,B298+7)</f>
        <v>0</v>
      </c>
      <c r="C299" s="269"/>
      <c r="D299" s="268"/>
      <c r="E299" s="268"/>
      <c r="F299" s="268"/>
      <c r="G299" s="268"/>
      <c r="H299" s="267"/>
      <c r="I299" s="263"/>
      <c r="J299" s="265"/>
      <c r="K299" s="262"/>
      <c r="L299" s="264"/>
      <c r="M299" s="266"/>
      <c r="N299" s="265"/>
      <c r="O299" s="263"/>
      <c r="P299" s="265"/>
      <c r="Q299" s="262"/>
      <c r="R299" s="264"/>
      <c r="S299" s="263"/>
      <c r="T299" s="265"/>
      <c r="U299" s="262"/>
      <c r="V299" s="264"/>
      <c r="W299" s="263"/>
      <c r="X299" s="265"/>
      <c r="Y299" s="262"/>
      <c r="Z299" s="264"/>
      <c r="AA299" s="263"/>
      <c r="AB299" s="265"/>
      <c r="AC299" s="262"/>
      <c r="AD299" s="264"/>
      <c r="AE299" s="263"/>
      <c r="AF299" s="265"/>
      <c r="AG299" s="262"/>
      <c r="AH299" s="264"/>
      <c r="AI299" s="263"/>
      <c r="AJ299" s="265"/>
      <c r="AK299" s="262"/>
      <c r="AL299" s="264"/>
      <c r="AM299" s="263"/>
      <c r="AN299" s="265"/>
      <c r="AO299" s="262"/>
      <c r="AP299" s="264"/>
      <c r="AQ299" s="263"/>
      <c r="AR299" s="265"/>
      <c r="AS299" s="262"/>
      <c r="AT299" s="264"/>
      <c r="AU299" s="263"/>
      <c r="AV299" s="260"/>
      <c r="AW299" s="262"/>
      <c r="AX299" s="261"/>
      <c r="AY299" s="260"/>
      <c r="AZ299" s="259"/>
    </row>
    <row r="300" spans="2:52" outlineLevel="1">
      <c r="B300" s="270">
        <f>IF(B299=0,0,B299+7)</f>
        <v>0</v>
      </c>
      <c r="C300" s="269"/>
      <c r="D300" s="268"/>
      <c r="E300" s="268"/>
      <c r="F300" s="268"/>
      <c r="G300" s="268"/>
      <c r="H300" s="267"/>
      <c r="I300" s="263"/>
      <c r="J300" s="265"/>
      <c r="K300" s="262"/>
      <c r="L300" s="264"/>
      <c r="M300" s="266"/>
      <c r="N300" s="265"/>
      <c r="O300" s="263"/>
      <c r="P300" s="265"/>
      <c r="Q300" s="262"/>
      <c r="R300" s="264"/>
      <c r="S300" s="263"/>
      <c r="T300" s="265"/>
      <c r="U300" s="262"/>
      <c r="V300" s="264"/>
      <c r="W300" s="263"/>
      <c r="X300" s="265"/>
      <c r="Y300" s="262"/>
      <c r="Z300" s="264"/>
      <c r="AA300" s="263"/>
      <c r="AB300" s="265"/>
      <c r="AC300" s="262"/>
      <c r="AD300" s="264"/>
      <c r="AE300" s="263"/>
      <c r="AF300" s="265"/>
      <c r="AG300" s="262"/>
      <c r="AH300" s="264"/>
      <c r="AI300" s="263"/>
      <c r="AJ300" s="265"/>
      <c r="AK300" s="262"/>
      <c r="AL300" s="264"/>
      <c r="AM300" s="263"/>
      <c r="AN300" s="265"/>
      <c r="AO300" s="262"/>
      <c r="AP300" s="264"/>
      <c r="AQ300" s="263"/>
      <c r="AR300" s="265"/>
      <c r="AS300" s="262"/>
      <c r="AT300" s="264"/>
      <c r="AU300" s="263"/>
      <c r="AV300" s="260"/>
      <c r="AW300" s="262"/>
      <c r="AX300" s="261"/>
      <c r="AY300" s="260"/>
      <c r="AZ300" s="259"/>
    </row>
    <row r="301" spans="2:52" outlineLevel="1">
      <c r="B301" s="270">
        <f>IF(B300=0,0,B300+7)</f>
        <v>0</v>
      </c>
      <c r="C301" s="269"/>
      <c r="D301" s="268"/>
      <c r="E301" s="268"/>
      <c r="F301" s="268"/>
      <c r="G301" s="268"/>
      <c r="H301" s="267"/>
      <c r="I301" s="263"/>
      <c r="J301" s="265"/>
      <c r="K301" s="262"/>
      <c r="L301" s="264"/>
      <c r="M301" s="266"/>
      <c r="N301" s="265"/>
      <c r="O301" s="263"/>
      <c r="P301" s="265"/>
      <c r="Q301" s="262"/>
      <c r="R301" s="264"/>
      <c r="S301" s="263"/>
      <c r="T301" s="265"/>
      <c r="U301" s="262"/>
      <c r="V301" s="264"/>
      <c r="W301" s="263"/>
      <c r="X301" s="265"/>
      <c r="Y301" s="262"/>
      <c r="Z301" s="264"/>
      <c r="AA301" s="263"/>
      <c r="AB301" s="265"/>
      <c r="AC301" s="262"/>
      <c r="AD301" s="264"/>
      <c r="AE301" s="263"/>
      <c r="AF301" s="265"/>
      <c r="AG301" s="262"/>
      <c r="AH301" s="264"/>
      <c r="AI301" s="263"/>
      <c r="AJ301" s="265"/>
      <c r="AK301" s="262"/>
      <c r="AL301" s="264"/>
      <c r="AM301" s="263"/>
      <c r="AN301" s="265"/>
      <c r="AO301" s="262"/>
      <c r="AP301" s="264"/>
      <c r="AQ301" s="263"/>
      <c r="AR301" s="265"/>
      <c r="AS301" s="262"/>
      <c r="AT301" s="264"/>
      <c r="AU301" s="263"/>
      <c r="AV301" s="260"/>
      <c r="AW301" s="262"/>
      <c r="AX301" s="261"/>
      <c r="AY301" s="260"/>
      <c r="AZ301" s="259"/>
    </row>
    <row r="302" spans="2:52" outlineLevel="1">
      <c r="B302" s="270">
        <f>IF(B301=0,0,B301+7)</f>
        <v>0</v>
      </c>
      <c r="C302" s="269"/>
      <c r="D302" s="268"/>
      <c r="E302" s="268"/>
      <c r="F302" s="268"/>
      <c r="G302" s="268"/>
      <c r="H302" s="267"/>
      <c r="I302" s="263"/>
      <c r="J302" s="265"/>
      <c r="K302" s="262"/>
      <c r="L302" s="264"/>
      <c r="M302" s="266"/>
      <c r="N302" s="265"/>
      <c r="O302" s="263"/>
      <c r="P302" s="265"/>
      <c r="Q302" s="262"/>
      <c r="R302" s="264"/>
      <c r="S302" s="263"/>
      <c r="T302" s="265"/>
      <c r="U302" s="262"/>
      <c r="V302" s="264"/>
      <c r="W302" s="263"/>
      <c r="X302" s="265"/>
      <c r="Y302" s="262"/>
      <c r="Z302" s="264"/>
      <c r="AA302" s="263"/>
      <c r="AB302" s="265"/>
      <c r="AC302" s="262"/>
      <c r="AD302" s="264"/>
      <c r="AE302" s="263"/>
      <c r="AF302" s="265"/>
      <c r="AG302" s="262"/>
      <c r="AH302" s="264"/>
      <c r="AI302" s="263"/>
      <c r="AJ302" s="265"/>
      <c r="AK302" s="262"/>
      <c r="AL302" s="264"/>
      <c r="AM302" s="263"/>
      <c r="AN302" s="265"/>
      <c r="AO302" s="262"/>
      <c r="AP302" s="264"/>
      <c r="AQ302" s="263"/>
      <c r="AR302" s="265"/>
      <c r="AS302" s="262"/>
      <c r="AT302" s="264"/>
      <c r="AU302" s="263"/>
      <c r="AV302" s="260"/>
      <c r="AW302" s="262"/>
      <c r="AX302" s="261"/>
      <c r="AY302" s="260"/>
      <c r="AZ302" s="259"/>
    </row>
    <row r="303" spans="2:52" outlineLevel="1">
      <c r="B303" s="270">
        <f>IF(B302=0,0,B302+7)</f>
        <v>0</v>
      </c>
      <c r="C303" s="269"/>
      <c r="D303" s="268"/>
      <c r="E303" s="268"/>
      <c r="F303" s="268"/>
      <c r="G303" s="268"/>
      <c r="H303" s="267"/>
      <c r="I303" s="263"/>
      <c r="J303" s="265"/>
      <c r="K303" s="262"/>
      <c r="L303" s="264"/>
      <c r="M303" s="266"/>
      <c r="N303" s="265"/>
      <c r="O303" s="263"/>
      <c r="P303" s="265"/>
      <c r="Q303" s="262"/>
      <c r="R303" s="264"/>
      <c r="S303" s="263"/>
      <c r="T303" s="265"/>
      <c r="U303" s="262"/>
      <c r="V303" s="264"/>
      <c r="W303" s="263"/>
      <c r="X303" s="265"/>
      <c r="Y303" s="262"/>
      <c r="Z303" s="264"/>
      <c r="AA303" s="263"/>
      <c r="AB303" s="265"/>
      <c r="AC303" s="262"/>
      <c r="AD303" s="264"/>
      <c r="AE303" s="263"/>
      <c r="AF303" s="265"/>
      <c r="AG303" s="262"/>
      <c r="AH303" s="264"/>
      <c r="AI303" s="263"/>
      <c r="AJ303" s="265"/>
      <c r="AK303" s="262"/>
      <c r="AL303" s="264"/>
      <c r="AM303" s="263"/>
      <c r="AN303" s="265"/>
      <c r="AO303" s="262"/>
      <c r="AP303" s="264"/>
      <c r="AQ303" s="263"/>
      <c r="AR303" s="265"/>
      <c r="AS303" s="262"/>
      <c r="AT303" s="264"/>
      <c r="AU303" s="263"/>
      <c r="AV303" s="260"/>
      <c r="AW303" s="262"/>
      <c r="AX303" s="261"/>
      <c r="AY303" s="260"/>
      <c r="AZ303" s="259"/>
    </row>
    <row r="304" spans="2:52" outlineLevel="1">
      <c r="B304" s="270">
        <f>IF(B303=0,0,B303+7)</f>
        <v>0</v>
      </c>
      <c r="C304" s="269"/>
      <c r="D304" s="268"/>
      <c r="E304" s="268"/>
      <c r="F304" s="268"/>
      <c r="G304" s="268"/>
      <c r="H304" s="267"/>
      <c r="I304" s="263"/>
      <c r="J304" s="265"/>
      <c r="K304" s="262"/>
      <c r="L304" s="264"/>
      <c r="M304" s="266"/>
      <c r="N304" s="265"/>
      <c r="O304" s="263"/>
      <c r="P304" s="265"/>
      <c r="Q304" s="262"/>
      <c r="R304" s="264"/>
      <c r="S304" s="263"/>
      <c r="T304" s="265"/>
      <c r="U304" s="262"/>
      <c r="V304" s="264"/>
      <c r="W304" s="263"/>
      <c r="X304" s="265"/>
      <c r="Y304" s="262"/>
      <c r="Z304" s="264"/>
      <c r="AA304" s="263"/>
      <c r="AB304" s="265"/>
      <c r="AC304" s="262"/>
      <c r="AD304" s="264"/>
      <c r="AE304" s="263"/>
      <c r="AF304" s="265"/>
      <c r="AG304" s="262"/>
      <c r="AH304" s="264"/>
      <c r="AI304" s="263"/>
      <c r="AJ304" s="265"/>
      <c r="AK304" s="262"/>
      <c r="AL304" s="264"/>
      <c r="AM304" s="263"/>
      <c r="AN304" s="265"/>
      <c r="AO304" s="262"/>
      <c r="AP304" s="264"/>
      <c r="AQ304" s="263"/>
      <c r="AR304" s="265"/>
      <c r="AS304" s="262"/>
      <c r="AT304" s="264"/>
      <c r="AU304" s="263"/>
      <c r="AV304" s="260"/>
      <c r="AW304" s="262"/>
      <c r="AX304" s="261"/>
      <c r="AY304" s="260"/>
      <c r="AZ304" s="259"/>
    </row>
    <row r="305" spans="2:52" outlineLevel="1">
      <c r="B305" s="270">
        <f>IF(B304=0,0,B304+7)</f>
        <v>0</v>
      </c>
      <c r="C305" s="269"/>
      <c r="D305" s="268"/>
      <c r="E305" s="268"/>
      <c r="F305" s="268"/>
      <c r="G305" s="268"/>
      <c r="H305" s="267"/>
      <c r="I305" s="263"/>
      <c r="J305" s="265"/>
      <c r="K305" s="262"/>
      <c r="L305" s="264"/>
      <c r="M305" s="266"/>
      <c r="N305" s="265"/>
      <c r="O305" s="263"/>
      <c r="P305" s="265"/>
      <c r="Q305" s="262"/>
      <c r="R305" s="264"/>
      <c r="S305" s="263"/>
      <c r="T305" s="265"/>
      <c r="U305" s="262"/>
      <c r="V305" s="264"/>
      <c r="W305" s="263"/>
      <c r="X305" s="265"/>
      <c r="Y305" s="262"/>
      <c r="Z305" s="264"/>
      <c r="AA305" s="263"/>
      <c r="AB305" s="265"/>
      <c r="AC305" s="262"/>
      <c r="AD305" s="264"/>
      <c r="AE305" s="263"/>
      <c r="AF305" s="265"/>
      <c r="AG305" s="262"/>
      <c r="AH305" s="264"/>
      <c r="AI305" s="263"/>
      <c r="AJ305" s="265"/>
      <c r="AK305" s="262"/>
      <c r="AL305" s="264"/>
      <c r="AM305" s="263"/>
      <c r="AN305" s="265"/>
      <c r="AO305" s="262"/>
      <c r="AP305" s="264"/>
      <c r="AQ305" s="263"/>
      <c r="AR305" s="265"/>
      <c r="AS305" s="262"/>
      <c r="AT305" s="264"/>
      <c r="AU305" s="263"/>
      <c r="AV305" s="260"/>
      <c r="AW305" s="262"/>
      <c r="AX305" s="261"/>
      <c r="AY305" s="260"/>
      <c r="AZ305" s="259"/>
    </row>
    <row r="306" spans="2:52" outlineLevel="1">
      <c r="B306" s="270">
        <f>IF(B305=0,0,B305+7)</f>
        <v>0</v>
      </c>
      <c r="C306" s="269"/>
      <c r="D306" s="268"/>
      <c r="E306" s="268"/>
      <c r="F306" s="268"/>
      <c r="G306" s="268"/>
      <c r="H306" s="267"/>
      <c r="I306" s="263"/>
      <c r="J306" s="265"/>
      <c r="K306" s="262"/>
      <c r="L306" s="264"/>
      <c r="M306" s="266"/>
      <c r="N306" s="265"/>
      <c r="O306" s="263"/>
      <c r="P306" s="265"/>
      <c r="Q306" s="262"/>
      <c r="R306" s="264"/>
      <c r="S306" s="263"/>
      <c r="T306" s="265"/>
      <c r="U306" s="262"/>
      <c r="V306" s="264"/>
      <c r="W306" s="263"/>
      <c r="X306" s="265"/>
      <c r="Y306" s="262"/>
      <c r="Z306" s="264"/>
      <c r="AA306" s="263"/>
      <c r="AB306" s="265"/>
      <c r="AC306" s="262"/>
      <c r="AD306" s="264"/>
      <c r="AE306" s="263"/>
      <c r="AF306" s="265"/>
      <c r="AG306" s="262"/>
      <c r="AH306" s="264"/>
      <c r="AI306" s="263"/>
      <c r="AJ306" s="265"/>
      <c r="AK306" s="262"/>
      <c r="AL306" s="264"/>
      <c r="AM306" s="263"/>
      <c r="AN306" s="265"/>
      <c r="AO306" s="262"/>
      <c r="AP306" s="264"/>
      <c r="AQ306" s="263"/>
      <c r="AR306" s="265"/>
      <c r="AS306" s="262"/>
      <c r="AT306" s="264"/>
      <c r="AU306" s="263"/>
      <c r="AV306" s="260"/>
      <c r="AW306" s="262"/>
      <c r="AX306" s="261"/>
      <c r="AY306" s="260"/>
      <c r="AZ306" s="259"/>
    </row>
    <row r="307" spans="2:52" outlineLevel="1">
      <c r="B307" s="270">
        <f>IF(B306=0,0,B306+7)</f>
        <v>0</v>
      </c>
      <c r="C307" s="269"/>
      <c r="D307" s="268"/>
      <c r="E307" s="268"/>
      <c r="F307" s="268"/>
      <c r="G307" s="268"/>
      <c r="H307" s="267"/>
      <c r="I307" s="263"/>
      <c r="J307" s="265"/>
      <c r="K307" s="262"/>
      <c r="L307" s="264"/>
      <c r="M307" s="266"/>
      <c r="N307" s="265"/>
      <c r="O307" s="263"/>
      <c r="P307" s="265"/>
      <c r="Q307" s="262"/>
      <c r="R307" s="264"/>
      <c r="S307" s="263"/>
      <c r="T307" s="265"/>
      <c r="U307" s="262"/>
      <c r="V307" s="264"/>
      <c r="W307" s="263"/>
      <c r="X307" s="265"/>
      <c r="Y307" s="262"/>
      <c r="Z307" s="264"/>
      <c r="AA307" s="263"/>
      <c r="AB307" s="265"/>
      <c r="AC307" s="262"/>
      <c r="AD307" s="264"/>
      <c r="AE307" s="263"/>
      <c r="AF307" s="265"/>
      <c r="AG307" s="262"/>
      <c r="AH307" s="264"/>
      <c r="AI307" s="263"/>
      <c r="AJ307" s="265"/>
      <c r="AK307" s="262"/>
      <c r="AL307" s="264"/>
      <c r="AM307" s="263"/>
      <c r="AN307" s="265"/>
      <c r="AO307" s="262"/>
      <c r="AP307" s="264"/>
      <c r="AQ307" s="263"/>
      <c r="AR307" s="265"/>
      <c r="AS307" s="262"/>
      <c r="AT307" s="264"/>
      <c r="AU307" s="263"/>
      <c r="AV307" s="260"/>
      <c r="AW307" s="262"/>
      <c r="AX307" s="261"/>
      <c r="AY307" s="260"/>
      <c r="AZ307" s="259"/>
    </row>
    <row r="308" spans="2:52" outlineLevel="1">
      <c r="B308" s="270">
        <f>IF(B307=0,0,B307+7)</f>
        <v>0</v>
      </c>
      <c r="C308" s="269"/>
      <c r="D308" s="268"/>
      <c r="E308" s="268"/>
      <c r="F308" s="268"/>
      <c r="G308" s="268"/>
      <c r="H308" s="267"/>
      <c r="I308" s="263"/>
      <c r="J308" s="265"/>
      <c r="K308" s="262"/>
      <c r="L308" s="264"/>
      <c r="M308" s="266"/>
      <c r="N308" s="265"/>
      <c r="O308" s="263"/>
      <c r="P308" s="265"/>
      <c r="Q308" s="262"/>
      <c r="R308" s="264"/>
      <c r="S308" s="263"/>
      <c r="T308" s="265"/>
      <c r="U308" s="262"/>
      <c r="V308" s="264"/>
      <c r="W308" s="263"/>
      <c r="X308" s="265"/>
      <c r="Y308" s="262"/>
      <c r="Z308" s="264"/>
      <c r="AA308" s="263"/>
      <c r="AB308" s="265"/>
      <c r="AC308" s="262"/>
      <c r="AD308" s="264"/>
      <c r="AE308" s="263"/>
      <c r="AF308" s="265"/>
      <c r="AG308" s="262"/>
      <c r="AH308" s="264"/>
      <c r="AI308" s="263"/>
      <c r="AJ308" s="265"/>
      <c r="AK308" s="262"/>
      <c r="AL308" s="264"/>
      <c r="AM308" s="263"/>
      <c r="AN308" s="265"/>
      <c r="AO308" s="262"/>
      <c r="AP308" s="264"/>
      <c r="AQ308" s="263"/>
      <c r="AR308" s="265"/>
      <c r="AS308" s="262"/>
      <c r="AT308" s="264"/>
      <c r="AU308" s="263"/>
      <c r="AV308" s="260"/>
      <c r="AW308" s="262"/>
      <c r="AX308" s="261"/>
      <c r="AY308" s="260"/>
      <c r="AZ308" s="259"/>
    </row>
    <row r="309" spans="2:52" outlineLevel="1">
      <c r="B309" s="270">
        <f>IF(B308=0,0,B308+7)</f>
        <v>0</v>
      </c>
      <c r="C309" s="269"/>
      <c r="D309" s="268"/>
      <c r="E309" s="268"/>
      <c r="F309" s="268"/>
      <c r="G309" s="268"/>
      <c r="H309" s="267"/>
      <c r="I309" s="263"/>
      <c r="J309" s="265"/>
      <c r="K309" s="262"/>
      <c r="L309" s="264"/>
      <c r="M309" s="266"/>
      <c r="N309" s="265"/>
      <c r="O309" s="263"/>
      <c r="P309" s="265"/>
      <c r="Q309" s="262"/>
      <c r="R309" s="264"/>
      <c r="S309" s="263"/>
      <c r="T309" s="265"/>
      <c r="U309" s="262"/>
      <c r="V309" s="264"/>
      <c r="W309" s="263"/>
      <c r="X309" s="265"/>
      <c r="Y309" s="262"/>
      <c r="Z309" s="264"/>
      <c r="AA309" s="263"/>
      <c r="AB309" s="265"/>
      <c r="AC309" s="262"/>
      <c r="AD309" s="264"/>
      <c r="AE309" s="263"/>
      <c r="AF309" s="265"/>
      <c r="AG309" s="262"/>
      <c r="AH309" s="264"/>
      <c r="AI309" s="263"/>
      <c r="AJ309" s="265"/>
      <c r="AK309" s="262"/>
      <c r="AL309" s="264"/>
      <c r="AM309" s="263"/>
      <c r="AN309" s="265"/>
      <c r="AO309" s="262"/>
      <c r="AP309" s="264"/>
      <c r="AQ309" s="263"/>
      <c r="AR309" s="265"/>
      <c r="AS309" s="262"/>
      <c r="AT309" s="264"/>
      <c r="AU309" s="263"/>
      <c r="AV309" s="260"/>
      <c r="AW309" s="262"/>
      <c r="AX309" s="261"/>
      <c r="AY309" s="260"/>
      <c r="AZ309" s="259"/>
    </row>
    <row r="310" spans="2:52" outlineLevel="1">
      <c r="B310" s="270">
        <f>IF(B309=0,0,B309+7)</f>
        <v>0</v>
      </c>
      <c r="C310" s="269"/>
      <c r="D310" s="268"/>
      <c r="E310" s="268"/>
      <c r="F310" s="268"/>
      <c r="G310" s="268"/>
      <c r="H310" s="267"/>
      <c r="I310" s="263"/>
      <c r="J310" s="265"/>
      <c r="K310" s="262"/>
      <c r="L310" s="264"/>
      <c r="M310" s="266"/>
      <c r="N310" s="265"/>
      <c r="O310" s="263"/>
      <c r="P310" s="265"/>
      <c r="Q310" s="262"/>
      <c r="R310" s="264"/>
      <c r="S310" s="263"/>
      <c r="T310" s="265"/>
      <c r="U310" s="262"/>
      <c r="V310" s="264"/>
      <c r="W310" s="263"/>
      <c r="X310" s="265"/>
      <c r="Y310" s="262"/>
      <c r="Z310" s="264"/>
      <c r="AA310" s="263"/>
      <c r="AB310" s="265"/>
      <c r="AC310" s="262"/>
      <c r="AD310" s="264"/>
      <c r="AE310" s="263"/>
      <c r="AF310" s="265"/>
      <c r="AG310" s="262"/>
      <c r="AH310" s="264"/>
      <c r="AI310" s="263"/>
      <c r="AJ310" s="265"/>
      <c r="AK310" s="262"/>
      <c r="AL310" s="264"/>
      <c r="AM310" s="263"/>
      <c r="AN310" s="265"/>
      <c r="AO310" s="262"/>
      <c r="AP310" s="264"/>
      <c r="AQ310" s="263"/>
      <c r="AR310" s="265"/>
      <c r="AS310" s="262"/>
      <c r="AT310" s="264"/>
      <c r="AU310" s="263"/>
      <c r="AV310" s="260"/>
      <c r="AW310" s="262"/>
      <c r="AX310" s="261"/>
      <c r="AY310" s="260"/>
      <c r="AZ310" s="259"/>
    </row>
    <row r="311" spans="2:52" outlineLevel="1">
      <c r="B311" s="270">
        <f>IF(B310=0,0,B310+7)</f>
        <v>0</v>
      </c>
      <c r="C311" s="269"/>
      <c r="D311" s="268"/>
      <c r="E311" s="268"/>
      <c r="F311" s="268"/>
      <c r="G311" s="268"/>
      <c r="H311" s="267"/>
      <c r="I311" s="263"/>
      <c r="J311" s="265"/>
      <c r="K311" s="262"/>
      <c r="L311" s="264"/>
      <c r="M311" s="266"/>
      <c r="N311" s="265"/>
      <c r="O311" s="263"/>
      <c r="P311" s="265"/>
      <c r="Q311" s="262"/>
      <c r="R311" s="264"/>
      <c r="S311" s="263"/>
      <c r="T311" s="265"/>
      <c r="U311" s="262"/>
      <c r="V311" s="264"/>
      <c r="W311" s="263"/>
      <c r="X311" s="265"/>
      <c r="Y311" s="262"/>
      <c r="Z311" s="264"/>
      <c r="AA311" s="263"/>
      <c r="AB311" s="265"/>
      <c r="AC311" s="262"/>
      <c r="AD311" s="264"/>
      <c r="AE311" s="263"/>
      <c r="AF311" s="265"/>
      <c r="AG311" s="262"/>
      <c r="AH311" s="264"/>
      <c r="AI311" s="263"/>
      <c r="AJ311" s="265"/>
      <c r="AK311" s="262"/>
      <c r="AL311" s="264"/>
      <c r="AM311" s="263"/>
      <c r="AN311" s="265"/>
      <c r="AO311" s="262"/>
      <c r="AP311" s="264"/>
      <c r="AQ311" s="263"/>
      <c r="AR311" s="265"/>
      <c r="AS311" s="262"/>
      <c r="AT311" s="264"/>
      <c r="AU311" s="263"/>
      <c r="AV311" s="260"/>
      <c r="AW311" s="262"/>
      <c r="AX311" s="261"/>
      <c r="AY311" s="260"/>
      <c r="AZ311" s="259"/>
    </row>
    <row r="312" spans="2:52" outlineLevel="1">
      <c r="B312" s="270">
        <f>IF(B311=0,0,B311+7)</f>
        <v>0</v>
      </c>
      <c r="C312" s="269"/>
      <c r="D312" s="268"/>
      <c r="E312" s="268"/>
      <c r="F312" s="268"/>
      <c r="G312" s="268"/>
      <c r="H312" s="267"/>
      <c r="I312" s="263"/>
      <c r="J312" s="265"/>
      <c r="K312" s="262"/>
      <c r="L312" s="264"/>
      <c r="M312" s="266"/>
      <c r="N312" s="265"/>
      <c r="O312" s="263"/>
      <c r="P312" s="265"/>
      <c r="Q312" s="262"/>
      <c r="R312" s="264"/>
      <c r="S312" s="263"/>
      <c r="T312" s="265"/>
      <c r="U312" s="262"/>
      <c r="V312" s="264"/>
      <c r="W312" s="263"/>
      <c r="X312" s="265"/>
      <c r="Y312" s="262"/>
      <c r="Z312" s="264"/>
      <c r="AA312" s="263"/>
      <c r="AB312" s="265"/>
      <c r="AC312" s="262"/>
      <c r="AD312" s="264"/>
      <c r="AE312" s="263"/>
      <c r="AF312" s="265"/>
      <c r="AG312" s="262"/>
      <c r="AH312" s="264"/>
      <c r="AI312" s="263"/>
      <c r="AJ312" s="265"/>
      <c r="AK312" s="262"/>
      <c r="AL312" s="264"/>
      <c r="AM312" s="263"/>
      <c r="AN312" s="265"/>
      <c r="AO312" s="262"/>
      <c r="AP312" s="264"/>
      <c r="AQ312" s="263"/>
      <c r="AR312" s="265"/>
      <c r="AS312" s="262"/>
      <c r="AT312" s="264"/>
      <c r="AU312" s="263"/>
      <c r="AV312" s="260"/>
      <c r="AW312" s="262"/>
      <c r="AX312" s="261"/>
      <c r="AY312" s="260"/>
      <c r="AZ312" s="259"/>
    </row>
    <row r="313" spans="2:52" outlineLevel="1">
      <c r="B313" s="270">
        <f>IF(B312=0,0,B312+7)</f>
        <v>0</v>
      </c>
      <c r="C313" s="269"/>
      <c r="D313" s="268"/>
      <c r="E313" s="268"/>
      <c r="F313" s="268"/>
      <c r="G313" s="268"/>
      <c r="H313" s="267"/>
      <c r="I313" s="263"/>
      <c r="J313" s="265"/>
      <c r="K313" s="262"/>
      <c r="L313" s="264"/>
      <c r="M313" s="266"/>
      <c r="N313" s="265"/>
      <c r="O313" s="263"/>
      <c r="P313" s="265"/>
      <c r="Q313" s="262"/>
      <c r="R313" s="264"/>
      <c r="S313" s="263"/>
      <c r="T313" s="265"/>
      <c r="U313" s="262"/>
      <c r="V313" s="264"/>
      <c r="W313" s="263"/>
      <c r="X313" s="265"/>
      <c r="Y313" s="262"/>
      <c r="Z313" s="264"/>
      <c r="AA313" s="263"/>
      <c r="AB313" s="265"/>
      <c r="AC313" s="262"/>
      <c r="AD313" s="264"/>
      <c r="AE313" s="263"/>
      <c r="AF313" s="265"/>
      <c r="AG313" s="262"/>
      <c r="AH313" s="264"/>
      <c r="AI313" s="263"/>
      <c r="AJ313" s="265"/>
      <c r="AK313" s="262"/>
      <c r="AL313" s="264"/>
      <c r="AM313" s="263"/>
      <c r="AN313" s="265"/>
      <c r="AO313" s="262"/>
      <c r="AP313" s="264"/>
      <c r="AQ313" s="263"/>
      <c r="AR313" s="265"/>
      <c r="AS313" s="262"/>
      <c r="AT313" s="264"/>
      <c r="AU313" s="263"/>
      <c r="AV313" s="260"/>
      <c r="AW313" s="262"/>
      <c r="AX313" s="261"/>
      <c r="AY313" s="260"/>
      <c r="AZ313" s="259"/>
    </row>
    <row r="314" spans="2:52" outlineLevel="1">
      <c r="B314" s="270">
        <f>IF(B313=0,0,B313+7)</f>
        <v>0</v>
      </c>
      <c r="C314" s="269"/>
      <c r="D314" s="268"/>
      <c r="E314" s="268"/>
      <c r="F314" s="268"/>
      <c r="G314" s="268"/>
      <c r="H314" s="267"/>
      <c r="I314" s="263"/>
      <c r="J314" s="265"/>
      <c r="K314" s="262"/>
      <c r="L314" s="264"/>
      <c r="M314" s="266"/>
      <c r="N314" s="265"/>
      <c r="O314" s="263"/>
      <c r="P314" s="265"/>
      <c r="Q314" s="262"/>
      <c r="R314" s="264"/>
      <c r="S314" s="263"/>
      <c r="T314" s="265"/>
      <c r="U314" s="262"/>
      <c r="V314" s="264"/>
      <c r="W314" s="263"/>
      <c r="X314" s="265"/>
      <c r="Y314" s="262"/>
      <c r="Z314" s="264"/>
      <c r="AA314" s="263"/>
      <c r="AB314" s="265"/>
      <c r="AC314" s="262"/>
      <c r="AD314" s="264"/>
      <c r="AE314" s="263"/>
      <c r="AF314" s="265"/>
      <c r="AG314" s="262"/>
      <c r="AH314" s="264"/>
      <c r="AI314" s="263"/>
      <c r="AJ314" s="265"/>
      <c r="AK314" s="262"/>
      <c r="AL314" s="264"/>
      <c r="AM314" s="263"/>
      <c r="AN314" s="265"/>
      <c r="AO314" s="262"/>
      <c r="AP314" s="264"/>
      <c r="AQ314" s="263"/>
      <c r="AR314" s="265"/>
      <c r="AS314" s="262"/>
      <c r="AT314" s="264"/>
      <c r="AU314" s="263"/>
      <c r="AV314" s="260"/>
      <c r="AW314" s="262"/>
      <c r="AX314" s="261"/>
      <c r="AY314" s="260"/>
      <c r="AZ314" s="259"/>
    </row>
    <row r="315" spans="2:52" outlineLevel="1">
      <c r="B315" s="270">
        <f>IF(B314=0,0,B314+7)</f>
        <v>0</v>
      </c>
      <c r="C315" s="269"/>
      <c r="D315" s="268"/>
      <c r="E315" s="268"/>
      <c r="F315" s="268"/>
      <c r="G315" s="268"/>
      <c r="H315" s="267"/>
      <c r="I315" s="263"/>
      <c r="J315" s="265"/>
      <c r="K315" s="262"/>
      <c r="L315" s="264"/>
      <c r="M315" s="266"/>
      <c r="N315" s="265"/>
      <c r="O315" s="263"/>
      <c r="P315" s="265"/>
      <c r="Q315" s="262"/>
      <c r="R315" s="264"/>
      <c r="S315" s="263"/>
      <c r="T315" s="265"/>
      <c r="U315" s="262"/>
      <c r="V315" s="264"/>
      <c r="W315" s="263"/>
      <c r="X315" s="265"/>
      <c r="Y315" s="262"/>
      <c r="Z315" s="264"/>
      <c r="AA315" s="263"/>
      <c r="AB315" s="265"/>
      <c r="AC315" s="262"/>
      <c r="AD315" s="264"/>
      <c r="AE315" s="263"/>
      <c r="AF315" s="265"/>
      <c r="AG315" s="262"/>
      <c r="AH315" s="264"/>
      <c r="AI315" s="263"/>
      <c r="AJ315" s="265"/>
      <c r="AK315" s="262"/>
      <c r="AL315" s="264"/>
      <c r="AM315" s="263"/>
      <c r="AN315" s="265"/>
      <c r="AO315" s="262"/>
      <c r="AP315" s="264"/>
      <c r="AQ315" s="263"/>
      <c r="AR315" s="265"/>
      <c r="AS315" s="262"/>
      <c r="AT315" s="264"/>
      <c r="AU315" s="263"/>
      <c r="AV315" s="260"/>
      <c r="AW315" s="262"/>
      <c r="AX315" s="261"/>
      <c r="AY315" s="260"/>
      <c r="AZ315" s="259"/>
    </row>
    <row r="316" spans="2:52" outlineLevel="1">
      <c r="B316" s="270">
        <f>IF(B315=0,0,B315+7)</f>
        <v>0</v>
      </c>
      <c r="C316" s="269"/>
      <c r="D316" s="268"/>
      <c r="E316" s="268"/>
      <c r="F316" s="268"/>
      <c r="G316" s="268"/>
      <c r="H316" s="267"/>
      <c r="I316" s="263"/>
      <c r="J316" s="265"/>
      <c r="K316" s="262"/>
      <c r="L316" s="264"/>
      <c r="M316" s="266"/>
      <c r="N316" s="265"/>
      <c r="O316" s="263"/>
      <c r="P316" s="265"/>
      <c r="Q316" s="262"/>
      <c r="R316" s="264"/>
      <c r="S316" s="263"/>
      <c r="T316" s="265"/>
      <c r="U316" s="262"/>
      <c r="V316" s="264"/>
      <c r="W316" s="263"/>
      <c r="X316" s="265"/>
      <c r="Y316" s="262"/>
      <c r="Z316" s="264"/>
      <c r="AA316" s="263"/>
      <c r="AB316" s="265"/>
      <c r="AC316" s="262"/>
      <c r="AD316" s="264"/>
      <c r="AE316" s="263"/>
      <c r="AF316" s="265"/>
      <c r="AG316" s="262"/>
      <c r="AH316" s="264"/>
      <c r="AI316" s="263"/>
      <c r="AJ316" s="265"/>
      <c r="AK316" s="262"/>
      <c r="AL316" s="264"/>
      <c r="AM316" s="263"/>
      <c r="AN316" s="265"/>
      <c r="AO316" s="262"/>
      <c r="AP316" s="264"/>
      <c r="AQ316" s="263"/>
      <c r="AR316" s="265"/>
      <c r="AS316" s="262"/>
      <c r="AT316" s="264"/>
      <c r="AU316" s="263"/>
      <c r="AV316" s="260"/>
      <c r="AW316" s="262"/>
      <c r="AX316" s="261"/>
      <c r="AY316" s="260"/>
      <c r="AZ316" s="259"/>
    </row>
    <row r="317" spans="2:52" outlineLevel="1">
      <c r="B317" s="270">
        <f>IF(B316=0,0,B316+7)</f>
        <v>0</v>
      </c>
      <c r="C317" s="269"/>
      <c r="D317" s="268"/>
      <c r="E317" s="268"/>
      <c r="F317" s="268"/>
      <c r="G317" s="268"/>
      <c r="H317" s="267"/>
      <c r="I317" s="263"/>
      <c r="J317" s="265"/>
      <c r="K317" s="262"/>
      <c r="L317" s="264"/>
      <c r="M317" s="266"/>
      <c r="N317" s="265"/>
      <c r="O317" s="263"/>
      <c r="P317" s="265"/>
      <c r="Q317" s="262"/>
      <c r="R317" s="264"/>
      <c r="S317" s="263"/>
      <c r="T317" s="265"/>
      <c r="U317" s="262"/>
      <c r="V317" s="264"/>
      <c r="W317" s="263"/>
      <c r="X317" s="265"/>
      <c r="Y317" s="262"/>
      <c r="Z317" s="264"/>
      <c r="AA317" s="263"/>
      <c r="AB317" s="265"/>
      <c r="AC317" s="262"/>
      <c r="AD317" s="264"/>
      <c r="AE317" s="263"/>
      <c r="AF317" s="265"/>
      <c r="AG317" s="262"/>
      <c r="AH317" s="264"/>
      <c r="AI317" s="263"/>
      <c r="AJ317" s="265"/>
      <c r="AK317" s="262"/>
      <c r="AL317" s="264"/>
      <c r="AM317" s="263"/>
      <c r="AN317" s="265"/>
      <c r="AO317" s="262"/>
      <c r="AP317" s="264"/>
      <c r="AQ317" s="263"/>
      <c r="AR317" s="265"/>
      <c r="AS317" s="262"/>
      <c r="AT317" s="264"/>
      <c r="AU317" s="263"/>
      <c r="AV317" s="260"/>
      <c r="AW317" s="262"/>
      <c r="AX317" s="261"/>
      <c r="AY317" s="260"/>
      <c r="AZ317" s="259"/>
    </row>
    <row r="318" spans="2:52" outlineLevel="1">
      <c r="B318" s="270">
        <f>IF(B317=0,0,B317+7)</f>
        <v>0</v>
      </c>
      <c r="C318" s="269"/>
      <c r="D318" s="268"/>
      <c r="E318" s="268"/>
      <c r="F318" s="268"/>
      <c r="G318" s="268"/>
      <c r="H318" s="267"/>
      <c r="I318" s="263"/>
      <c r="J318" s="265"/>
      <c r="K318" s="262"/>
      <c r="L318" s="264"/>
      <c r="M318" s="266"/>
      <c r="N318" s="265"/>
      <c r="O318" s="263"/>
      <c r="P318" s="265"/>
      <c r="Q318" s="262"/>
      <c r="R318" s="264"/>
      <c r="S318" s="263"/>
      <c r="T318" s="265"/>
      <c r="U318" s="262"/>
      <c r="V318" s="264"/>
      <c r="W318" s="263"/>
      <c r="X318" s="265"/>
      <c r="Y318" s="262"/>
      <c r="Z318" s="264"/>
      <c r="AA318" s="263"/>
      <c r="AB318" s="265"/>
      <c r="AC318" s="262"/>
      <c r="AD318" s="264"/>
      <c r="AE318" s="263"/>
      <c r="AF318" s="265"/>
      <c r="AG318" s="262"/>
      <c r="AH318" s="264"/>
      <c r="AI318" s="263"/>
      <c r="AJ318" s="265"/>
      <c r="AK318" s="262"/>
      <c r="AL318" s="264"/>
      <c r="AM318" s="263"/>
      <c r="AN318" s="265"/>
      <c r="AO318" s="262"/>
      <c r="AP318" s="264"/>
      <c r="AQ318" s="263"/>
      <c r="AR318" s="265"/>
      <c r="AS318" s="262"/>
      <c r="AT318" s="264"/>
      <c r="AU318" s="263"/>
      <c r="AV318" s="260"/>
      <c r="AW318" s="262"/>
      <c r="AX318" s="261"/>
      <c r="AY318" s="260"/>
      <c r="AZ318" s="259"/>
    </row>
    <row r="319" spans="2:52" outlineLevel="1">
      <c r="B319" s="270">
        <f>IF(B318=0,0,B318+7)</f>
        <v>0</v>
      </c>
      <c r="C319" s="269"/>
      <c r="D319" s="268"/>
      <c r="E319" s="268"/>
      <c r="F319" s="268"/>
      <c r="G319" s="268"/>
      <c r="H319" s="267"/>
      <c r="I319" s="263"/>
      <c r="J319" s="265"/>
      <c r="K319" s="262"/>
      <c r="L319" s="264"/>
      <c r="M319" s="266"/>
      <c r="N319" s="265"/>
      <c r="O319" s="263"/>
      <c r="P319" s="265"/>
      <c r="Q319" s="262"/>
      <c r="R319" s="264"/>
      <c r="S319" s="263"/>
      <c r="T319" s="265"/>
      <c r="U319" s="262"/>
      <c r="V319" s="264"/>
      <c r="W319" s="263"/>
      <c r="X319" s="265"/>
      <c r="Y319" s="262"/>
      <c r="Z319" s="264"/>
      <c r="AA319" s="263"/>
      <c r="AB319" s="265"/>
      <c r="AC319" s="262"/>
      <c r="AD319" s="264"/>
      <c r="AE319" s="263"/>
      <c r="AF319" s="265"/>
      <c r="AG319" s="262"/>
      <c r="AH319" s="264"/>
      <c r="AI319" s="263"/>
      <c r="AJ319" s="265"/>
      <c r="AK319" s="262"/>
      <c r="AL319" s="264"/>
      <c r="AM319" s="263"/>
      <c r="AN319" s="265"/>
      <c r="AO319" s="262"/>
      <c r="AP319" s="264"/>
      <c r="AQ319" s="263"/>
      <c r="AR319" s="265"/>
      <c r="AS319" s="262"/>
      <c r="AT319" s="264"/>
      <c r="AU319" s="263"/>
      <c r="AV319" s="260"/>
      <c r="AW319" s="262"/>
      <c r="AX319" s="261"/>
      <c r="AY319" s="260"/>
      <c r="AZ319" s="259"/>
    </row>
    <row r="320" spans="2:52" outlineLevel="1">
      <c r="B320" s="270">
        <f>IF(B319=0,0,B319+7)</f>
        <v>0</v>
      </c>
      <c r="C320" s="269"/>
      <c r="D320" s="268"/>
      <c r="E320" s="268"/>
      <c r="F320" s="268"/>
      <c r="G320" s="268"/>
      <c r="H320" s="267"/>
      <c r="I320" s="263"/>
      <c r="J320" s="265"/>
      <c r="K320" s="262"/>
      <c r="L320" s="264"/>
      <c r="M320" s="266"/>
      <c r="N320" s="265"/>
      <c r="O320" s="263"/>
      <c r="P320" s="265"/>
      <c r="Q320" s="262"/>
      <c r="R320" s="264"/>
      <c r="S320" s="263"/>
      <c r="T320" s="265"/>
      <c r="U320" s="262"/>
      <c r="V320" s="264"/>
      <c r="W320" s="263"/>
      <c r="X320" s="265"/>
      <c r="Y320" s="262"/>
      <c r="Z320" s="264"/>
      <c r="AA320" s="263"/>
      <c r="AB320" s="265"/>
      <c r="AC320" s="262"/>
      <c r="AD320" s="264"/>
      <c r="AE320" s="263"/>
      <c r="AF320" s="265"/>
      <c r="AG320" s="262"/>
      <c r="AH320" s="264"/>
      <c r="AI320" s="263"/>
      <c r="AJ320" s="265"/>
      <c r="AK320" s="262"/>
      <c r="AL320" s="264"/>
      <c r="AM320" s="263"/>
      <c r="AN320" s="265"/>
      <c r="AO320" s="262"/>
      <c r="AP320" s="264"/>
      <c r="AQ320" s="263"/>
      <c r="AR320" s="265"/>
      <c r="AS320" s="262"/>
      <c r="AT320" s="264"/>
      <c r="AU320" s="263"/>
      <c r="AV320" s="260"/>
      <c r="AW320" s="262"/>
      <c r="AX320" s="261"/>
      <c r="AY320" s="260"/>
      <c r="AZ320" s="259"/>
    </row>
    <row r="321" spans="2:52" outlineLevel="1">
      <c r="B321" s="270">
        <f>IF(B320=0,0,B320+7)</f>
        <v>0</v>
      </c>
      <c r="C321" s="269"/>
      <c r="D321" s="268"/>
      <c r="E321" s="268"/>
      <c r="F321" s="268"/>
      <c r="G321" s="268"/>
      <c r="H321" s="267"/>
      <c r="I321" s="263"/>
      <c r="J321" s="265"/>
      <c r="K321" s="262"/>
      <c r="L321" s="264"/>
      <c r="M321" s="266"/>
      <c r="N321" s="265"/>
      <c r="O321" s="263"/>
      <c r="P321" s="265"/>
      <c r="Q321" s="262"/>
      <c r="R321" s="264"/>
      <c r="S321" s="263"/>
      <c r="T321" s="265"/>
      <c r="U321" s="262"/>
      <c r="V321" s="264"/>
      <c r="W321" s="263"/>
      <c r="X321" s="265"/>
      <c r="Y321" s="262"/>
      <c r="Z321" s="264"/>
      <c r="AA321" s="263"/>
      <c r="AB321" s="265"/>
      <c r="AC321" s="262"/>
      <c r="AD321" s="264"/>
      <c r="AE321" s="263"/>
      <c r="AF321" s="265"/>
      <c r="AG321" s="262"/>
      <c r="AH321" s="264"/>
      <c r="AI321" s="263"/>
      <c r="AJ321" s="265"/>
      <c r="AK321" s="262"/>
      <c r="AL321" s="264"/>
      <c r="AM321" s="263"/>
      <c r="AN321" s="265"/>
      <c r="AO321" s="262"/>
      <c r="AP321" s="264"/>
      <c r="AQ321" s="263"/>
      <c r="AR321" s="265"/>
      <c r="AS321" s="262"/>
      <c r="AT321" s="264"/>
      <c r="AU321" s="263"/>
      <c r="AV321" s="260"/>
      <c r="AW321" s="262"/>
      <c r="AX321" s="261"/>
      <c r="AY321" s="260"/>
      <c r="AZ321" s="259"/>
    </row>
    <row r="322" spans="2:52" outlineLevel="1">
      <c r="B322" s="270">
        <f>IF(B321=0,0,B321+7)</f>
        <v>0</v>
      </c>
      <c r="C322" s="269"/>
      <c r="D322" s="268"/>
      <c r="E322" s="268"/>
      <c r="F322" s="268"/>
      <c r="G322" s="268"/>
      <c r="H322" s="267"/>
      <c r="I322" s="263"/>
      <c r="J322" s="265"/>
      <c r="K322" s="262"/>
      <c r="L322" s="264"/>
      <c r="M322" s="266"/>
      <c r="N322" s="265"/>
      <c r="O322" s="263"/>
      <c r="P322" s="265"/>
      <c r="Q322" s="262"/>
      <c r="R322" s="264"/>
      <c r="S322" s="263"/>
      <c r="T322" s="265"/>
      <c r="U322" s="262"/>
      <c r="V322" s="264"/>
      <c r="W322" s="263"/>
      <c r="X322" s="265"/>
      <c r="Y322" s="262"/>
      <c r="Z322" s="264"/>
      <c r="AA322" s="263"/>
      <c r="AB322" s="265"/>
      <c r="AC322" s="262"/>
      <c r="AD322" s="264"/>
      <c r="AE322" s="263"/>
      <c r="AF322" s="265"/>
      <c r="AG322" s="262"/>
      <c r="AH322" s="264"/>
      <c r="AI322" s="263"/>
      <c r="AJ322" s="265"/>
      <c r="AK322" s="262"/>
      <c r="AL322" s="264"/>
      <c r="AM322" s="263"/>
      <c r="AN322" s="265"/>
      <c r="AO322" s="262"/>
      <c r="AP322" s="264"/>
      <c r="AQ322" s="263"/>
      <c r="AR322" s="265"/>
      <c r="AS322" s="262"/>
      <c r="AT322" s="264"/>
      <c r="AU322" s="263"/>
      <c r="AV322" s="260"/>
      <c r="AW322" s="262"/>
      <c r="AX322" s="261"/>
      <c r="AY322" s="260"/>
      <c r="AZ322" s="259"/>
    </row>
    <row r="323" spans="2:52" outlineLevel="1">
      <c r="B323" s="270">
        <f>IF(B322=0,0,B322+7)</f>
        <v>0</v>
      </c>
      <c r="C323" s="269"/>
      <c r="D323" s="268"/>
      <c r="E323" s="268"/>
      <c r="F323" s="268"/>
      <c r="G323" s="268"/>
      <c r="H323" s="267"/>
      <c r="I323" s="263"/>
      <c r="J323" s="265"/>
      <c r="K323" s="262"/>
      <c r="L323" s="264"/>
      <c r="M323" s="266"/>
      <c r="N323" s="265"/>
      <c r="O323" s="263"/>
      <c r="P323" s="265"/>
      <c r="Q323" s="262"/>
      <c r="R323" s="264"/>
      <c r="S323" s="263"/>
      <c r="T323" s="265"/>
      <c r="U323" s="262"/>
      <c r="V323" s="264"/>
      <c r="W323" s="263"/>
      <c r="X323" s="265"/>
      <c r="Y323" s="262"/>
      <c r="Z323" s="264"/>
      <c r="AA323" s="263"/>
      <c r="AB323" s="265"/>
      <c r="AC323" s="262"/>
      <c r="AD323" s="264"/>
      <c r="AE323" s="263"/>
      <c r="AF323" s="265"/>
      <c r="AG323" s="262"/>
      <c r="AH323" s="264"/>
      <c r="AI323" s="263"/>
      <c r="AJ323" s="265"/>
      <c r="AK323" s="262"/>
      <c r="AL323" s="264"/>
      <c r="AM323" s="263"/>
      <c r="AN323" s="265"/>
      <c r="AO323" s="262"/>
      <c r="AP323" s="264"/>
      <c r="AQ323" s="263"/>
      <c r="AR323" s="265"/>
      <c r="AS323" s="262"/>
      <c r="AT323" s="264"/>
      <c r="AU323" s="263"/>
      <c r="AV323" s="260"/>
      <c r="AW323" s="262"/>
      <c r="AX323" s="261"/>
      <c r="AY323" s="260"/>
      <c r="AZ323" s="259"/>
    </row>
    <row r="324" spans="2:52" outlineLevel="1">
      <c r="B324" s="270">
        <f>IF(B323=0,0,B323+7)</f>
        <v>0</v>
      </c>
      <c r="C324" s="269"/>
      <c r="D324" s="268"/>
      <c r="E324" s="268"/>
      <c r="F324" s="268"/>
      <c r="G324" s="268"/>
      <c r="H324" s="267"/>
      <c r="I324" s="263"/>
      <c r="J324" s="265"/>
      <c r="K324" s="262"/>
      <c r="L324" s="264"/>
      <c r="M324" s="266"/>
      <c r="N324" s="265"/>
      <c r="O324" s="263"/>
      <c r="P324" s="265"/>
      <c r="Q324" s="262"/>
      <c r="R324" s="264"/>
      <c r="S324" s="263"/>
      <c r="T324" s="265"/>
      <c r="U324" s="262"/>
      <c r="V324" s="264"/>
      <c r="W324" s="263"/>
      <c r="X324" s="265"/>
      <c r="Y324" s="262"/>
      <c r="Z324" s="264"/>
      <c r="AA324" s="263"/>
      <c r="AB324" s="265"/>
      <c r="AC324" s="262"/>
      <c r="AD324" s="264"/>
      <c r="AE324" s="263"/>
      <c r="AF324" s="265"/>
      <c r="AG324" s="262"/>
      <c r="AH324" s="264"/>
      <c r="AI324" s="263"/>
      <c r="AJ324" s="265"/>
      <c r="AK324" s="262"/>
      <c r="AL324" s="264"/>
      <c r="AM324" s="263"/>
      <c r="AN324" s="265"/>
      <c r="AO324" s="262"/>
      <c r="AP324" s="264"/>
      <c r="AQ324" s="263"/>
      <c r="AR324" s="265"/>
      <c r="AS324" s="262"/>
      <c r="AT324" s="264"/>
      <c r="AU324" s="263"/>
      <c r="AV324" s="260"/>
      <c r="AW324" s="262"/>
      <c r="AX324" s="261"/>
      <c r="AY324" s="260"/>
      <c r="AZ324" s="259"/>
    </row>
    <row r="325" spans="2:52" outlineLevel="1">
      <c r="B325" s="270">
        <f>IF(B324=0,0,B324+7)</f>
        <v>0</v>
      </c>
      <c r="C325" s="269"/>
      <c r="D325" s="268"/>
      <c r="E325" s="268"/>
      <c r="F325" s="268"/>
      <c r="G325" s="268"/>
      <c r="H325" s="267"/>
      <c r="I325" s="263"/>
      <c r="J325" s="265"/>
      <c r="K325" s="262"/>
      <c r="L325" s="264"/>
      <c r="M325" s="266"/>
      <c r="N325" s="265"/>
      <c r="O325" s="263"/>
      <c r="P325" s="265"/>
      <c r="Q325" s="262"/>
      <c r="R325" s="264"/>
      <c r="S325" s="263"/>
      <c r="T325" s="265"/>
      <c r="U325" s="262"/>
      <c r="V325" s="264"/>
      <c r="W325" s="263"/>
      <c r="X325" s="265"/>
      <c r="Y325" s="262"/>
      <c r="Z325" s="264"/>
      <c r="AA325" s="263"/>
      <c r="AB325" s="265"/>
      <c r="AC325" s="262"/>
      <c r="AD325" s="264"/>
      <c r="AE325" s="263"/>
      <c r="AF325" s="265"/>
      <c r="AG325" s="262"/>
      <c r="AH325" s="264"/>
      <c r="AI325" s="263"/>
      <c r="AJ325" s="265"/>
      <c r="AK325" s="262"/>
      <c r="AL325" s="264"/>
      <c r="AM325" s="263"/>
      <c r="AN325" s="265"/>
      <c r="AO325" s="262"/>
      <c r="AP325" s="264"/>
      <c r="AQ325" s="263"/>
      <c r="AR325" s="265"/>
      <c r="AS325" s="262"/>
      <c r="AT325" s="264"/>
      <c r="AU325" s="263"/>
      <c r="AV325" s="260"/>
      <c r="AW325" s="262"/>
      <c r="AX325" s="261"/>
      <c r="AY325" s="260"/>
      <c r="AZ325" s="259"/>
    </row>
    <row r="326" spans="2:52" outlineLevel="1">
      <c r="B326" s="270">
        <f>IF(B325=0,0,B325+7)</f>
        <v>0</v>
      </c>
      <c r="C326" s="269"/>
      <c r="D326" s="268"/>
      <c r="E326" s="268"/>
      <c r="F326" s="268"/>
      <c r="G326" s="268"/>
      <c r="H326" s="267"/>
      <c r="I326" s="263"/>
      <c r="J326" s="265"/>
      <c r="K326" s="262"/>
      <c r="L326" s="264"/>
      <c r="M326" s="266"/>
      <c r="N326" s="265"/>
      <c r="O326" s="263"/>
      <c r="P326" s="265"/>
      <c r="Q326" s="262"/>
      <c r="R326" s="264"/>
      <c r="S326" s="263"/>
      <c r="T326" s="265"/>
      <c r="U326" s="262"/>
      <c r="V326" s="264"/>
      <c r="W326" s="263"/>
      <c r="X326" s="265"/>
      <c r="Y326" s="262"/>
      <c r="Z326" s="264"/>
      <c r="AA326" s="263"/>
      <c r="AB326" s="265"/>
      <c r="AC326" s="262"/>
      <c r="AD326" s="264"/>
      <c r="AE326" s="263"/>
      <c r="AF326" s="265"/>
      <c r="AG326" s="262"/>
      <c r="AH326" s="264"/>
      <c r="AI326" s="263"/>
      <c r="AJ326" s="265"/>
      <c r="AK326" s="262"/>
      <c r="AL326" s="264"/>
      <c r="AM326" s="263"/>
      <c r="AN326" s="265"/>
      <c r="AO326" s="262"/>
      <c r="AP326" s="264"/>
      <c r="AQ326" s="263"/>
      <c r="AR326" s="265"/>
      <c r="AS326" s="262"/>
      <c r="AT326" s="264"/>
      <c r="AU326" s="263"/>
      <c r="AV326" s="260"/>
      <c r="AW326" s="262"/>
      <c r="AX326" s="261"/>
      <c r="AY326" s="260"/>
      <c r="AZ326" s="259"/>
    </row>
    <row r="327" spans="2:52" outlineLevel="1">
      <c r="B327" s="270">
        <f>IF(B326=0,0,B326+7)</f>
        <v>0</v>
      </c>
      <c r="C327" s="269"/>
      <c r="D327" s="268"/>
      <c r="E327" s="268"/>
      <c r="F327" s="268"/>
      <c r="G327" s="268"/>
      <c r="H327" s="267"/>
      <c r="I327" s="263"/>
      <c r="J327" s="265"/>
      <c r="K327" s="262"/>
      <c r="L327" s="264"/>
      <c r="M327" s="266"/>
      <c r="N327" s="265"/>
      <c r="O327" s="263"/>
      <c r="P327" s="265"/>
      <c r="Q327" s="262"/>
      <c r="R327" s="264"/>
      <c r="S327" s="263"/>
      <c r="T327" s="265"/>
      <c r="U327" s="262"/>
      <c r="V327" s="264"/>
      <c r="W327" s="263"/>
      <c r="X327" s="265"/>
      <c r="Y327" s="262"/>
      <c r="Z327" s="264"/>
      <c r="AA327" s="263"/>
      <c r="AB327" s="265"/>
      <c r="AC327" s="262"/>
      <c r="AD327" s="264"/>
      <c r="AE327" s="263"/>
      <c r="AF327" s="265"/>
      <c r="AG327" s="262"/>
      <c r="AH327" s="264"/>
      <c r="AI327" s="263"/>
      <c r="AJ327" s="265"/>
      <c r="AK327" s="262"/>
      <c r="AL327" s="264"/>
      <c r="AM327" s="263"/>
      <c r="AN327" s="265"/>
      <c r="AO327" s="262"/>
      <c r="AP327" s="264"/>
      <c r="AQ327" s="263"/>
      <c r="AR327" s="265"/>
      <c r="AS327" s="262"/>
      <c r="AT327" s="264"/>
      <c r="AU327" s="263"/>
      <c r="AV327" s="260"/>
      <c r="AW327" s="262"/>
      <c r="AX327" s="261"/>
      <c r="AY327" s="260"/>
      <c r="AZ327" s="259"/>
    </row>
    <row r="328" spans="2:52" outlineLevel="1">
      <c r="B328" s="270">
        <f>IF(B327=0,0,B327+7)</f>
        <v>0</v>
      </c>
      <c r="C328" s="269"/>
      <c r="D328" s="268"/>
      <c r="E328" s="268"/>
      <c r="F328" s="268"/>
      <c r="G328" s="268"/>
      <c r="H328" s="267"/>
      <c r="I328" s="263"/>
      <c r="J328" s="265"/>
      <c r="K328" s="262"/>
      <c r="L328" s="264"/>
      <c r="M328" s="266"/>
      <c r="N328" s="265"/>
      <c r="O328" s="263"/>
      <c r="P328" s="265"/>
      <c r="Q328" s="262"/>
      <c r="R328" s="264"/>
      <c r="S328" s="263"/>
      <c r="T328" s="265"/>
      <c r="U328" s="262"/>
      <c r="V328" s="264"/>
      <c r="W328" s="263"/>
      <c r="X328" s="265"/>
      <c r="Y328" s="262"/>
      <c r="Z328" s="264"/>
      <c r="AA328" s="263"/>
      <c r="AB328" s="265"/>
      <c r="AC328" s="262"/>
      <c r="AD328" s="264"/>
      <c r="AE328" s="263"/>
      <c r="AF328" s="265"/>
      <c r="AG328" s="262"/>
      <c r="AH328" s="264"/>
      <c r="AI328" s="263"/>
      <c r="AJ328" s="265"/>
      <c r="AK328" s="262"/>
      <c r="AL328" s="264"/>
      <c r="AM328" s="263"/>
      <c r="AN328" s="265"/>
      <c r="AO328" s="262"/>
      <c r="AP328" s="264"/>
      <c r="AQ328" s="263"/>
      <c r="AR328" s="265"/>
      <c r="AS328" s="262"/>
      <c r="AT328" s="264"/>
      <c r="AU328" s="263"/>
      <c r="AV328" s="260"/>
      <c r="AW328" s="262"/>
      <c r="AX328" s="261"/>
      <c r="AY328" s="260"/>
      <c r="AZ328" s="259"/>
    </row>
    <row r="329" spans="2:52" outlineLevel="1">
      <c r="B329" s="270">
        <f>IF(B328=0,0,B328+7)</f>
        <v>0</v>
      </c>
      <c r="C329" s="269"/>
      <c r="D329" s="268"/>
      <c r="E329" s="268"/>
      <c r="F329" s="268"/>
      <c r="G329" s="268"/>
      <c r="H329" s="267"/>
      <c r="I329" s="263"/>
      <c r="J329" s="265"/>
      <c r="K329" s="262"/>
      <c r="L329" s="264"/>
      <c r="M329" s="266"/>
      <c r="N329" s="265"/>
      <c r="O329" s="263"/>
      <c r="P329" s="265"/>
      <c r="Q329" s="262"/>
      <c r="R329" s="264"/>
      <c r="S329" s="263"/>
      <c r="T329" s="265"/>
      <c r="U329" s="262"/>
      <c r="V329" s="264"/>
      <c r="W329" s="263"/>
      <c r="X329" s="265"/>
      <c r="Y329" s="262"/>
      <c r="Z329" s="264"/>
      <c r="AA329" s="263"/>
      <c r="AB329" s="265"/>
      <c r="AC329" s="262"/>
      <c r="AD329" s="264"/>
      <c r="AE329" s="263"/>
      <c r="AF329" s="265"/>
      <c r="AG329" s="262"/>
      <c r="AH329" s="264"/>
      <c r="AI329" s="263"/>
      <c r="AJ329" s="265"/>
      <c r="AK329" s="262"/>
      <c r="AL329" s="264"/>
      <c r="AM329" s="263"/>
      <c r="AN329" s="265"/>
      <c r="AO329" s="262"/>
      <c r="AP329" s="264"/>
      <c r="AQ329" s="263"/>
      <c r="AR329" s="265"/>
      <c r="AS329" s="262"/>
      <c r="AT329" s="264"/>
      <c r="AU329" s="263"/>
      <c r="AV329" s="260"/>
      <c r="AW329" s="262"/>
      <c r="AX329" s="261"/>
      <c r="AY329" s="260"/>
      <c r="AZ329" s="259"/>
    </row>
    <row r="330" spans="2:52" ht="12" outlineLevel="1" thickBot="1">
      <c r="B330" s="258">
        <f>IF(B329=0,0,B329+7)</f>
        <v>0</v>
      </c>
      <c r="C330" s="257"/>
      <c r="D330" s="256"/>
      <c r="E330" s="256"/>
      <c r="F330" s="256"/>
      <c r="G330" s="256"/>
      <c r="H330" s="255"/>
      <c r="I330" s="251"/>
      <c r="J330" s="253"/>
      <c r="K330" s="250"/>
      <c r="L330" s="252"/>
      <c r="M330" s="254"/>
      <c r="N330" s="253"/>
      <c r="O330" s="251"/>
      <c r="P330" s="253"/>
      <c r="Q330" s="250"/>
      <c r="R330" s="252"/>
      <c r="S330" s="251"/>
      <c r="T330" s="253"/>
      <c r="U330" s="250"/>
      <c r="V330" s="252"/>
      <c r="W330" s="251"/>
      <c r="X330" s="253"/>
      <c r="Y330" s="250"/>
      <c r="Z330" s="252"/>
      <c r="AA330" s="251"/>
      <c r="AB330" s="253"/>
      <c r="AC330" s="250"/>
      <c r="AD330" s="252"/>
      <c r="AE330" s="251"/>
      <c r="AF330" s="253"/>
      <c r="AG330" s="250"/>
      <c r="AH330" s="252"/>
      <c r="AI330" s="251"/>
      <c r="AJ330" s="253"/>
      <c r="AK330" s="250"/>
      <c r="AL330" s="252"/>
      <c r="AM330" s="251"/>
      <c r="AN330" s="253"/>
      <c r="AO330" s="250"/>
      <c r="AP330" s="252"/>
      <c r="AQ330" s="251"/>
      <c r="AR330" s="253"/>
      <c r="AS330" s="250"/>
      <c r="AT330" s="252"/>
      <c r="AU330" s="251"/>
      <c r="AV330" s="248"/>
      <c r="AW330" s="250"/>
      <c r="AX330" s="249"/>
      <c r="AY330" s="248"/>
      <c r="AZ330" s="247"/>
    </row>
    <row r="331" spans="2:52" outlineLevel="1"/>
    <row r="332" spans="2:52" outlineLevel="1">
      <c r="B332" s="246" t="s">
        <v>283</v>
      </c>
      <c r="L332" s="246" t="s">
        <v>282</v>
      </c>
    </row>
    <row r="333" spans="2:52" ht="12" outlineLevel="1" thickBot="1"/>
    <row r="334" spans="2:52" ht="11.25" customHeight="1" outlineLevel="1">
      <c r="B334" s="245" t="s">
        <v>279</v>
      </c>
      <c r="C334" s="244"/>
      <c r="D334" s="243" t="s">
        <v>278</v>
      </c>
      <c r="E334" s="243"/>
      <c r="F334" s="242" t="s">
        <v>277</v>
      </c>
      <c r="G334" s="241" t="s">
        <v>276</v>
      </c>
      <c r="H334" s="242" t="s">
        <v>275</v>
      </c>
      <c r="I334" s="242" t="s">
        <v>281</v>
      </c>
      <c r="J334" s="240" t="s">
        <v>280</v>
      </c>
      <c r="L334" s="245" t="s">
        <v>279</v>
      </c>
      <c r="M334" s="244"/>
      <c r="N334" s="243" t="s">
        <v>278</v>
      </c>
      <c r="O334" s="243"/>
      <c r="P334" s="242" t="s">
        <v>277</v>
      </c>
      <c r="Q334" s="241" t="s">
        <v>276</v>
      </c>
      <c r="R334" s="240" t="s">
        <v>275</v>
      </c>
      <c r="AT334" s="54"/>
      <c r="AX334" s="1"/>
      <c r="AY334" s="1"/>
    </row>
    <row r="335" spans="2:52" ht="11.25" customHeight="1" outlineLevel="1">
      <c r="B335" s="237"/>
      <c r="C335" s="236"/>
      <c r="D335" s="235"/>
      <c r="E335" s="235"/>
      <c r="F335" s="234">
        <f>[2]Tip!$Q$5</f>
        <v>351</v>
      </c>
      <c r="G335" s="233"/>
      <c r="H335" s="239">
        <f>[2]Tip!$S$5</f>
        <v>167.28299999999996</v>
      </c>
      <c r="I335" s="234">
        <f>[2]Tip!$T$5</f>
        <v>204</v>
      </c>
      <c r="J335" s="238">
        <f>[2]Tip!$U$5</f>
        <v>147</v>
      </c>
      <c r="L335" s="237"/>
      <c r="M335" s="236"/>
      <c r="N335" s="235"/>
      <c r="O335" s="235"/>
      <c r="P335" s="234">
        <f>[2]Tip!$Y$5</f>
        <v>243</v>
      </c>
      <c r="Q335" s="233"/>
      <c r="R335" s="232">
        <f>[2]Tip!$AA$5</f>
        <v>162.73992995048155</v>
      </c>
      <c r="AT335" s="54"/>
      <c r="AX335" s="1"/>
      <c r="AY335" s="1"/>
    </row>
    <row r="336" spans="2:52" ht="6" customHeight="1" outlineLevel="1">
      <c r="B336" s="231"/>
      <c r="C336" s="230"/>
      <c r="D336" s="229"/>
      <c r="E336" s="230"/>
      <c r="F336" s="229"/>
      <c r="G336" s="229"/>
      <c r="H336" s="229"/>
      <c r="I336" s="229"/>
      <c r="J336" s="228"/>
      <c r="L336" s="231"/>
      <c r="M336" s="230"/>
      <c r="N336" s="229"/>
      <c r="O336" s="230"/>
      <c r="P336" s="229"/>
      <c r="Q336" s="229"/>
      <c r="R336" s="228"/>
      <c r="AT336" s="54"/>
      <c r="AX336" s="1"/>
      <c r="AY336" s="1"/>
    </row>
    <row r="337" spans="2:51" outlineLevel="1">
      <c r="B337" s="227">
        <v>0</v>
      </c>
      <c r="C337" s="226"/>
      <c r="D337" s="221">
        <v>0</v>
      </c>
      <c r="E337" s="220"/>
      <c r="F337" s="219">
        <v>0</v>
      </c>
      <c r="G337" s="218">
        <v>0</v>
      </c>
      <c r="H337" s="225">
        <v>0</v>
      </c>
      <c r="I337" s="224">
        <v>0</v>
      </c>
      <c r="J337" s="217">
        <v>0</v>
      </c>
      <c r="L337" s="227">
        <v>0</v>
      </c>
      <c r="M337" s="226"/>
      <c r="N337" s="226">
        <v>0</v>
      </c>
      <c r="O337" s="226"/>
      <c r="P337" s="219">
        <v>0</v>
      </c>
      <c r="Q337" s="218">
        <v>0</v>
      </c>
      <c r="R337" s="217">
        <v>0</v>
      </c>
      <c r="AT337" s="54"/>
      <c r="AX337" s="1"/>
      <c r="AY337" s="1"/>
    </row>
    <row r="338" spans="2:51" outlineLevel="1">
      <c r="B338" s="222" t="s">
        <v>506</v>
      </c>
      <c r="C338" s="220"/>
      <c r="D338" s="221" t="s">
        <v>507</v>
      </c>
      <c r="E338" s="220"/>
      <c r="F338" s="219">
        <v>9</v>
      </c>
      <c r="G338" s="218">
        <v>11.7</v>
      </c>
      <c r="H338" s="225">
        <v>15.920999999999999</v>
      </c>
      <c r="I338" s="224">
        <v>9</v>
      </c>
      <c r="J338" s="223">
        <v>0</v>
      </c>
      <c r="L338" s="222" t="s">
        <v>506</v>
      </c>
      <c r="M338" s="220"/>
      <c r="N338" s="221" t="s">
        <v>521</v>
      </c>
      <c r="O338" s="220"/>
      <c r="P338" s="219">
        <v>9</v>
      </c>
      <c r="Q338" s="218">
        <v>11.7</v>
      </c>
      <c r="R338" s="217">
        <v>15.795</v>
      </c>
      <c r="AT338" s="54"/>
      <c r="AX338" s="1"/>
      <c r="AY338" s="1"/>
    </row>
    <row r="339" spans="2:51" outlineLevel="1">
      <c r="B339" s="222" t="s">
        <v>506</v>
      </c>
      <c r="C339" s="220"/>
      <c r="D339" s="221" t="s">
        <v>507</v>
      </c>
      <c r="E339" s="220"/>
      <c r="F339" s="219">
        <v>4</v>
      </c>
      <c r="G339" s="218">
        <v>10.7</v>
      </c>
      <c r="H339" s="225">
        <v>6.6</v>
      </c>
      <c r="I339" s="224">
        <v>4</v>
      </c>
      <c r="J339" s="223">
        <v>0</v>
      </c>
      <c r="L339" s="222" t="s">
        <v>508</v>
      </c>
      <c r="M339" s="220"/>
      <c r="N339" s="221" t="s">
        <v>521</v>
      </c>
      <c r="O339" s="220"/>
      <c r="P339" s="219">
        <v>8</v>
      </c>
      <c r="Q339" s="218">
        <v>10</v>
      </c>
      <c r="R339" s="217">
        <v>9.6</v>
      </c>
      <c r="AT339" s="54"/>
      <c r="AX339" s="1"/>
      <c r="AY339" s="1"/>
    </row>
    <row r="340" spans="2:51" outlineLevel="1">
      <c r="B340" s="222" t="s">
        <v>506</v>
      </c>
      <c r="C340" s="220"/>
      <c r="D340" s="221" t="s">
        <v>507</v>
      </c>
      <c r="E340" s="220"/>
      <c r="F340" s="219">
        <v>4</v>
      </c>
      <c r="G340" s="218">
        <v>11.1</v>
      </c>
      <c r="H340" s="225">
        <v>6.84</v>
      </c>
      <c r="I340" s="224">
        <v>4</v>
      </c>
      <c r="J340" s="223">
        <v>0</v>
      </c>
      <c r="L340" s="222" t="s">
        <v>506</v>
      </c>
      <c r="M340" s="220"/>
      <c r="N340" s="221" t="s">
        <v>521</v>
      </c>
      <c r="O340" s="220"/>
      <c r="P340" s="219">
        <v>7</v>
      </c>
      <c r="Q340" s="218">
        <v>10.77</v>
      </c>
      <c r="R340" s="217">
        <v>11.308499999999999</v>
      </c>
      <c r="AT340" s="54"/>
      <c r="AX340" s="1"/>
      <c r="AY340" s="1"/>
    </row>
    <row r="341" spans="2:51" outlineLevel="1">
      <c r="B341" s="222" t="s">
        <v>506</v>
      </c>
      <c r="C341" s="220"/>
      <c r="D341" s="221" t="s">
        <v>507</v>
      </c>
      <c r="E341" s="220"/>
      <c r="F341" s="219">
        <v>2</v>
      </c>
      <c r="G341" s="218">
        <v>11.5</v>
      </c>
      <c r="H341" s="225">
        <v>3.54</v>
      </c>
      <c r="I341" s="224">
        <v>2</v>
      </c>
      <c r="J341" s="223">
        <v>0</v>
      </c>
      <c r="L341" s="222" t="s">
        <v>506</v>
      </c>
      <c r="M341" s="220"/>
      <c r="N341" s="221" t="s">
        <v>521</v>
      </c>
      <c r="O341" s="220"/>
      <c r="P341" s="219">
        <v>4</v>
      </c>
      <c r="Q341" s="218">
        <v>10.7</v>
      </c>
      <c r="R341" s="217">
        <v>6.42</v>
      </c>
      <c r="AT341" s="54"/>
      <c r="AX341" s="1"/>
      <c r="AY341" s="1"/>
    </row>
    <row r="342" spans="2:51" outlineLevel="1">
      <c r="B342" s="222" t="s">
        <v>506</v>
      </c>
      <c r="C342" s="220"/>
      <c r="D342" s="221" t="s">
        <v>507</v>
      </c>
      <c r="E342" s="220"/>
      <c r="F342" s="219">
        <v>7</v>
      </c>
      <c r="G342" s="218">
        <v>10.724</v>
      </c>
      <c r="H342" s="225">
        <v>11.186</v>
      </c>
      <c r="I342" s="224">
        <v>7</v>
      </c>
      <c r="J342" s="223">
        <v>0</v>
      </c>
      <c r="L342" s="222" t="s">
        <v>506</v>
      </c>
      <c r="M342" s="220"/>
      <c r="N342" s="221" t="s">
        <v>521</v>
      </c>
      <c r="O342" s="220"/>
      <c r="P342" s="219">
        <v>4</v>
      </c>
      <c r="Q342" s="218">
        <v>11.11</v>
      </c>
      <c r="R342" s="217">
        <v>6.6660000000000004</v>
      </c>
      <c r="AT342" s="54"/>
      <c r="AX342" s="1"/>
      <c r="AY342" s="1"/>
    </row>
    <row r="343" spans="2:51" outlineLevel="1">
      <c r="B343" s="222" t="s">
        <v>508</v>
      </c>
      <c r="C343" s="220"/>
      <c r="D343" s="221" t="s">
        <v>507</v>
      </c>
      <c r="E343" s="220"/>
      <c r="F343" s="219">
        <v>9</v>
      </c>
      <c r="G343" s="218">
        <v>10.039999999999999</v>
      </c>
      <c r="H343" s="225">
        <v>10.989999999999998</v>
      </c>
      <c r="I343" s="224">
        <v>9</v>
      </c>
      <c r="J343" s="223">
        <v>0</v>
      </c>
      <c r="L343" s="222" t="s">
        <v>506</v>
      </c>
      <c r="M343" s="220"/>
      <c r="N343" s="221" t="s">
        <v>521</v>
      </c>
      <c r="O343" s="220"/>
      <c r="P343" s="219">
        <v>2</v>
      </c>
      <c r="Q343" s="218">
        <v>11.52</v>
      </c>
      <c r="R343" s="217">
        <v>3.456</v>
      </c>
      <c r="AT343" s="54"/>
      <c r="AX343" s="1"/>
      <c r="AY343" s="1"/>
    </row>
    <row r="344" spans="2:51" outlineLevel="1">
      <c r="B344" s="222" t="s">
        <v>509</v>
      </c>
      <c r="C344" s="220"/>
      <c r="D344" s="221" t="s">
        <v>510</v>
      </c>
      <c r="E344" s="220"/>
      <c r="F344" s="219">
        <v>4</v>
      </c>
      <c r="G344" s="218">
        <v>7.92</v>
      </c>
      <c r="H344" s="225">
        <v>3.052</v>
      </c>
      <c r="I344" s="224">
        <v>4</v>
      </c>
      <c r="J344" s="223">
        <v>0</v>
      </c>
      <c r="L344" s="222" t="s">
        <v>506</v>
      </c>
      <c r="M344" s="220"/>
      <c r="N344" s="221" t="s">
        <v>521</v>
      </c>
      <c r="O344" s="220"/>
      <c r="P344" s="219">
        <v>1</v>
      </c>
      <c r="Q344" s="218">
        <v>10.199999999999999</v>
      </c>
      <c r="R344" s="217">
        <v>1.53</v>
      </c>
      <c r="AT344" s="54"/>
      <c r="AX344" s="1"/>
      <c r="AY344" s="1"/>
    </row>
    <row r="345" spans="2:51" outlineLevel="1">
      <c r="B345" s="222" t="s">
        <v>509</v>
      </c>
      <c r="C345" s="220"/>
      <c r="D345" s="221" t="s">
        <v>510</v>
      </c>
      <c r="E345" s="220"/>
      <c r="F345" s="219">
        <v>4</v>
      </c>
      <c r="G345" s="218">
        <v>8.0299999999999994</v>
      </c>
      <c r="H345" s="225">
        <v>3.0960000000000001</v>
      </c>
      <c r="I345" s="224">
        <v>4</v>
      </c>
      <c r="J345" s="223">
        <v>0</v>
      </c>
      <c r="L345" s="222">
        <v>0</v>
      </c>
      <c r="M345" s="220"/>
      <c r="N345" s="221">
        <v>0</v>
      </c>
      <c r="O345" s="220"/>
      <c r="P345" s="219">
        <v>0</v>
      </c>
      <c r="Q345" s="218">
        <v>0</v>
      </c>
      <c r="R345" s="217">
        <v>0</v>
      </c>
      <c r="AT345" s="54"/>
      <c r="AX345" s="1"/>
      <c r="AY345" s="1"/>
    </row>
    <row r="346" spans="2:51" outlineLevel="1">
      <c r="B346" s="222" t="s">
        <v>509</v>
      </c>
      <c r="C346" s="220"/>
      <c r="D346" s="221" t="s">
        <v>510</v>
      </c>
      <c r="E346" s="220"/>
      <c r="F346" s="219">
        <v>4</v>
      </c>
      <c r="G346" s="218">
        <v>8.02</v>
      </c>
      <c r="H346" s="225">
        <v>3.0920000000000001</v>
      </c>
      <c r="I346" s="224">
        <v>4</v>
      </c>
      <c r="J346" s="223">
        <v>0</v>
      </c>
      <c r="L346" s="222">
        <v>0</v>
      </c>
      <c r="M346" s="220"/>
      <c r="N346" s="221">
        <v>0</v>
      </c>
      <c r="O346" s="220"/>
      <c r="P346" s="219">
        <v>0</v>
      </c>
      <c r="Q346" s="218">
        <v>0</v>
      </c>
      <c r="R346" s="217">
        <v>0</v>
      </c>
      <c r="AT346" s="54"/>
      <c r="AX346" s="1"/>
      <c r="AY346" s="1"/>
    </row>
    <row r="347" spans="2:51" outlineLevel="1">
      <c r="B347" s="222" t="s">
        <v>511</v>
      </c>
      <c r="C347" s="220"/>
      <c r="D347" s="221" t="s">
        <v>510</v>
      </c>
      <c r="E347" s="220"/>
      <c r="F347" s="219">
        <v>14</v>
      </c>
      <c r="G347" s="218">
        <v>24.765999999999998</v>
      </c>
      <c r="H347" s="225">
        <v>51.253999999999998</v>
      </c>
      <c r="I347" s="224">
        <v>14</v>
      </c>
      <c r="J347" s="223">
        <v>0</v>
      </c>
      <c r="L347" s="222" t="s">
        <v>522</v>
      </c>
      <c r="M347" s="220"/>
      <c r="N347" s="221" t="s">
        <v>510</v>
      </c>
      <c r="O347" s="220"/>
      <c r="P347" s="219">
        <v>14</v>
      </c>
      <c r="Q347" s="218">
        <v>24.760893203800222</v>
      </c>
      <c r="R347" s="217">
        <v>51.304570718274057</v>
      </c>
      <c r="AT347" s="54"/>
      <c r="AX347" s="1"/>
      <c r="AY347" s="1"/>
    </row>
    <row r="348" spans="2:51" outlineLevel="1">
      <c r="B348" s="222" t="s">
        <v>512</v>
      </c>
      <c r="C348" s="220"/>
      <c r="D348" s="221" t="s">
        <v>513</v>
      </c>
      <c r="E348" s="220"/>
      <c r="F348" s="219">
        <v>2</v>
      </c>
      <c r="G348" s="218">
        <v>10.045</v>
      </c>
      <c r="H348" s="225">
        <v>1.948</v>
      </c>
      <c r="I348" s="224">
        <v>1</v>
      </c>
      <c r="J348" s="223">
        <v>1</v>
      </c>
      <c r="L348" s="222" t="s">
        <v>523</v>
      </c>
      <c r="M348" s="220"/>
      <c r="N348" s="221" t="s">
        <v>510</v>
      </c>
      <c r="O348" s="220"/>
      <c r="P348" s="219">
        <v>12</v>
      </c>
      <c r="Q348" s="218">
        <v>8.0099937578003146</v>
      </c>
      <c r="R348" s="217">
        <v>7.4012342322074911</v>
      </c>
      <c r="AT348" s="54"/>
      <c r="AX348" s="1"/>
      <c r="AY348" s="1"/>
    </row>
    <row r="349" spans="2:51" outlineLevel="1">
      <c r="B349" s="222" t="s">
        <v>512</v>
      </c>
      <c r="C349" s="220"/>
      <c r="D349" s="221" t="s">
        <v>513</v>
      </c>
      <c r="E349" s="220"/>
      <c r="F349" s="219">
        <v>12</v>
      </c>
      <c r="G349" s="218">
        <v>9.99</v>
      </c>
      <c r="H349" s="225">
        <v>11.616</v>
      </c>
      <c r="I349" s="224">
        <v>11</v>
      </c>
      <c r="J349" s="223">
        <v>1</v>
      </c>
      <c r="L349" s="222" t="s">
        <v>524</v>
      </c>
      <c r="M349" s="220"/>
      <c r="N349" s="221">
        <v>0</v>
      </c>
      <c r="O349" s="220"/>
      <c r="P349" s="219">
        <v>38</v>
      </c>
      <c r="Q349" s="218">
        <v>0.25</v>
      </c>
      <c r="R349" s="217">
        <v>0.890625</v>
      </c>
      <c r="AT349" s="54"/>
      <c r="AX349" s="1"/>
      <c r="AY349" s="1"/>
    </row>
    <row r="350" spans="2:51" outlineLevel="1">
      <c r="B350" s="222" t="s">
        <v>512</v>
      </c>
      <c r="C350" s="220"/>
      <c r="D350" s="221" t="s">
        <v>513</v>
      </c>
      <c r="E350" s="220"/>
      <c r="F350" s="219">
        <v>2</v>
      </c>
      <c r="G350" s="218">
        <v>9.89</v>
      </c>
      <c r="H350" s="225">
        <v>1.9159999999999999</v>
      </c>
      <c r="I350" s="224">
        <v>2</v>
      </c>
      <c r="J350" s="223">
        <v>0</v>
      </c>
      <c r="L350" s="222">
        <v>0</v>
      </c>
      <c r="M350" s="220"/>
      <c r="N350" s="221">
        <v>0</v>
      </c>
      <c r="O350" s="220"/>
      <c r="P350" s="219">
        <v>0</v>
      </c>
      <c r="Q350" s="218">
        <v>0</v>
      </c>
      <c r="R350" s="217">
        <v>0</v>
      </c>
      <c r="AT350" s="54"/>
      <c r="AX350" s="1"/>
      <c r="AY350" s="1"/>
    </row>
    <row r="351" spans="2:51" outlineLevel="1">
      <c r="B351" s="222" t="s">
        <v>514</v>
      </c>
      <c r="C351" s="220"/>
      <c r="D351" s="221" t="s">
        <v>515</v>
      </c>
      <c r="E351" s="220"/>
      <c r="F351" s="219">
        <v>16</v>
      </c>
      <c r="G351" s="218">
        <v>10.015000000000001</v>
      </c>
      <c r="H351" s="225">
        <v>4.2240000000000002</v>
      </c>
      <c r="I351" s="224">
        <v>16</v>
      </c>
      <c r="J351" s="223">
        <v>0</v>
      </c>
      <c r="L351" s="222" t="s">
        <v>514</v>
      </c>
      <c r="M351" s="220"/>
      <c r="N351" s="221" t="s">
        <v>514</v>
      </c>
      <c r="O351" s="220"/>
      <c r="P351" s="219">
        <v>128</v>
      </c>
      <c r="Q351" s="218">
        <v>10</v>
      </c>
      <c r="R351" s="217">
        <v>33.536000000000001</v>
      </c>
      <c r="AT351" s="54"/>
      <c r="AX351" s="1"/>
      <c r="AY351" s="1"/>
    </row>
    <row r="352" spans="2:51" outlineLevel="1">
      <c r="B352" s="222" t="s">
        <v>514</v>
      </c>
      <c r="C352" s="220"/>
      <c r="D352" s="221" t="s">
        <v>516</v>
      </c>
      <c r="E352" s="220"/>
      <c r="F352" s="219">
        <v>96</v>
      </c>
      <c r="G352" s="218">
        <v>9.98</v>
      </c>
      <c r="H352" s="225">
        <v>25.248000000000001</v>
      </c>
      <c r="I352" s="224">
        <v>96</v>
      </c>
      <c r="J352" s="223">
        <v>0</v>
      </c>
      <c r="L352" s="222">
        <v>0</v>
      </c>
      <c r="M352" s="220"/>
      <c r="N352" s="221">
        <v>0</v>
      </c>
      <c r="O352" s="220"/>
      <c r="P352" s="219">
        <v>0</v>
      </c>
      <c r="Q352" s="218">
        <v>0</v>
      </c>
      <c r="R352" s="217">
        <v>0</v>
      </c>
      <c r="AT352" s="54"/>
      <c r="AX352" s="1"/>
      <c r="AY352" s="1"/>
    </row>
    <row r="353" spans="2:51" outlineLevel="1">
      <c r="B353" s="222" t="s">
        <v>514</v>
      </c>
      <c r="C353" s="220"/>
      <c r="D353" s="221" t="s">
        <v>517</v>
      </c>
      <c r="E353" s="220"/>
      <c r="F353" s="219">
        <v>16</v>
      </c>
      <c r="G353" s="218">
        <v>9.8800000000000008</v>
      </c>
      <c r="H353" s="225">
        <v>4.16</v>
      </c>
      <c r="I353" s="224">
        <v>16</v>
      </c>
      <c r="J353" s="223">
        <v>0</v>
      </c>
      <c r="L353" s="222">
        <v>0</v>
      </c>
      <c r="M353" s="220"/>
      <c r="N353" s="221">
        <v>0</v>
      </c>
      <c r="O353" s="220"/>
      <c r="P353" s="219">
        <v>0</v>
      </c>
      <c r="Q353" s="218">
        <v>0</v>
      </c>
      <c r="R353" s="217">
        <v>0</v>
      </c>
      <c r="AT353" s="54"/>
      <c r="AX353" s="1"/>
      <c r="AY353" s="1"/>
    </row>
    <row r="354" spans="2:51" outlineLevel="1">
      <c r="B354" s="222" t="s">
        <v>518</v>
      </c>
      <c r="C354" s="220"/>
      <c r="D354" s="221" t="s">
        <v>518</v>
      </c>
      <c r="E354" s="220"/>
      <c r="F354" s="219">
        <v>144</v>
      </c>
      <c r="G354" s="218">
        <v>0.32200000000000001</v>
      </c>
      <c r="H354" s="225">
        <v>2.016</v>
      </c>
      <c r="I354" s="224">
        <v>0</v>
      </c>
      <c r="J354" s="223">
        <v>144</v>
      </c>
      <c r="L354" s="222" t="s">
        <v>525</v>
      </c>
      <c r="M354" s="220"/>
      <c r="N354" s="221" t="s">
        <v>512</v>
      </c>
      <c r="O354" s="220"/>
      <c r="P354" s="219">
        <v>16</v>
      </c>
      <c r="Q354" s="218">
        <v>10</v>
      </c>
      <c r="R354" s="217">
        <v>14.832000000000001</v>
      </c>
      <c r="AT354" s="54"/>
      <c r="AX354" s="1"/>
      <c r="AY354" s="1"/>
    </row>
    <row r="355" spans="2:51" outlineLevel="1">
      <c r="B355" s="222" t="s">
        <v>519</v>
      </c>
      <c r="C355" s="220"/>
      <c r="D355" s="221" t="s">
        <v>520</v>
      </c>
      <c r="E355" s="220"/>
      <c r="F355" s="219">
        <v>2</v>
      </c>
      <c r="G355" s="218">
        <v>3.6549999999999998</v>
      </c>
      <c r="H355" s="225">
        <v>0.58399999999999996</v>
      </c>
      <c r="I355" s="224">
        <v>1</v>
      </c>
      <c r="J355" s="223">
        <v>1</v>
      </c>
      <c r="L355" s="222">
        <v>0</v>
      </c>
      <c r="M355" s="220"/>
      <c r="N355" s="221">
        <v>0</v>
      </c>
      <c r="O355" s="220"/>
      <c r="P355" s="219">
        <v>0</v>
      </c>
      <c r="Q355" s="218">
        <v>0</v>
      </c>
      <c r="R355" s="217">
        <v>0</v>
      </c>
      <c r="AT355" s="54"/>
      <c r="AX355" s="1"/>
      <c r="AY355" s="1"/>
    </row>
    <row r="356" spans="2:51" outlineLevel="1">
      <c r="B356" s="222">
        <v>0</v>
      </c>
      <c r="C356" s="220"/>
      <c r="D356" s="221">
        <v>0</v>
      </c>
      <c r="E356" s="220"/>
      <c r="F356" s="219">
        <v>0</v>
      </c>
      <c r="G356" s="218">
        <v>0</v>
      </c>
      <c r="H356" s="225">
        <v>0</v>
      </c>
      <c r="I356" s="224">
        <v>0</v>
      </c>
      <c r="J356" s="223">
        <v>0</v>
      </c>
      <c r="L356" s="222">
        <v>0</v>
      </c>
      <c r="M356" s="220"/>
      <c r="N356" s="221">
        <v>0</v>
      </c>
      <c r="O356" s="220"/>
      <c r="P356" s="219">
        <v>0</v>
      </c>
      <c r="Q356" s="218">
        <v>0</v>
      </c>
      <c r="R356" s="217">
        <v>0</v>
      </c>
      <c r="AT356" s="54"/>
      <c r="AX356" s="1"/>
      <c r="AY356" s="1"/>
    </row>
    <row r="357" spans="2:51" outlineLevel="1">
      <c r="B357" s="222">
        <v>0</v>
      </c>
      <c r="C357" s="220"/>
      <c r="D357" s="221">
        <v>0</v>
      </c>
      <c r="E357" s="220"/>
      <c r="F357" s="219">
        <v>0</v>
      </c>
      <c r="G357" s="218">
        <v>0</v>
      </c>
      <c r="H357" s="225">
        <v>0</v>
      </c>
      <c r="I357" s="224">
        <v>0</v>
      </c>
      <c r="J357" s="223">
        <v>0</v>
      </c>
      <c r="L357" s="222">
        <v>0</v>
      </c>
      <c r="M357" s="220"/>
      <c r="N357" s="221">
        <v>0</v>
      </c>
      <c r="O357" s="220"/>
      <c r="P357" s="219">
        <v>0</v>
      </c>
      <c r="Q357" s="218">
        <v>0</v>
      </c>
      <c r="R357" s="217">
        <v>0</v>
      </c>
      <c r="AT357" s="54"/>
      <c r="AX357" s="1"/>
      <c r="AY357" s="1"/>
    </row>
    <row r="358" spans="2:51" outlineLevel="1">
      <c r="B358" s="222">
        <v>0</v>
      </c>
      <c r="C358" s="220"/>
      <c r="D358" s="221">
        <v>0</v>
      </c>
      <c r="E358" s="220"/>
      <c r="F358" s="219">
        <v>0</v>
      </c>
      <c r="G358" s="218">
        <v>0</v>
      </c>
      <c r="H358" s="225">
        <v>0</v>
      </c>
      <c r="I358" s="224">
        <v>0</v>
      </c>
      <c r="J358" s="223">
        <v>0</v>
      </c>
      <c r="L358" s="222">
        <v>0</v>
      </c>
      <c r="M358" s="220"/>
      <c r="N358" s="221">
        <v>0</v>
      </c>
      <c r="O358" s="220"/>
      <c r="P358" s="219">
        <v>0</v>
      </c>
      <c r="Q358" s="218">
        <v>0</v>
      </c>
      <c r="R358" s="217">
        <v>0</v>
      </c>
      <c r="AT358" s="54"/>
      <c r="AX358" s="1"/>
      <c r="AY358" s="1"/>
    </row>
    <row r="359" spans="2:51" outlineLevel="1">
      <c r="B359" s="222">
        <v>0</v>
      </c>
      <c r="C359" s="220"/>
      <c r="D359" s="221">
        <v>0</v>
      </c>
      <c r="E359" s="220"/>
      <c r="F359" s="219">
        <v>0</v>
      </c>
      <c r="G359" s="218">
        <v>0</v>
      </c>
      <c r="H359" s="225">
        <v>0</v>
      </c>
      <c r="I359" s="224">
        <v>0</v>
      </c>
      <c r="J359" s="223">
        <v>0</v>
      </c>
      <c r="L359" s="222">
        <v>0</v>
      </c>
      <c r="M359" s="220"/>
      <c r="N359" s="221">
        <v>0</v>
      </c>
      <c r="O359" s="220"/>
      <c r="P359" s="219">
        <v>0</v>
      </c>
      <c r="Q359" s="218">
        <v>0</v>
      </c>
      <c r="R359" s="217">
        <v>0</v>
      </c>
      <c r="AT359" s="54"/>
      <c r="AX359" s="1"/>
      <c r="AY359" s="1"/>
    </row>
    <row r="360" spans="2:51" outlineLevel="1">
      <c r="B360" s="222">
        <v>0</v>
      </c>
      <c r="C360" s="220"/>
      <c r="D360" s="221">
        <v>0</v>
      </c>
      <c r="E360" s="220"/>
      <c r="F360" s="219">
        <v>0</v>
      </c>
      <c r="G360" s="218">
        <v>0</v>
      </c>
      <c r="H360" s="225">
        <v>0</v>
      </c>
      <c r="I360" s="224">
        <v>0</v>
      </c>
      <c r="J360" s="223">
        <v>0</v>
      </c>
      <c r="L360" s="222">
        <v>0</v>
      </c>
      <c r="M360" s="220"/>
      <c r="N360" s="221">
        <v>0</v>
      </c>
      <c r="O360" s="220"/>
      <c r="P360" s="219">
        <v>0</v>
      </c>
      <c r="Q360" s="218">
        <v>0</v>
      </c>
      <c r="R360" s="217">
        <v>0</v>
      </c>
      <c r="AT360" s="54"/>
      <c r="AX360" s="1"/>
      <c r="AY360" s="1"/>
    </row>
    <row r="361" spans="2:51" outlineLevel="1">
      <c r="B361" s="222">
        <v>0</v>
      </c>
      <c r="C361" s="220"/>
      <c r="D361" s="221">
        <v>0</v>
      </c>
      <c r="E361" s="220"/>
      <c r="F361" s="219">
        <v>0</v>
      </c>
      <c r="G361" s="218">
        <v>0</v>
      </c>
      <c r="H361" s="225">
        <v>0</v>
      </c>
      <c r="I361" s="224">
        <v>0</v>
      </c>
      <c r="J361" s="223">
        <v>0</v>
      </c>
      <c r="L361" s="222">
        <v>0</v>
      </c>
      <c r="M361" s="220"/>
      <c r="N361" s="221">
        <v>0</v>
      </c>
      <c r="O361" s="220"/>
      <c r="P361" s="219">
        <v>0</v>
      </c>
      <c r="Q361" s="218">
        <v>0</v>
      </c>
      <c r="R361" s="217">
        <v>0</v>
      </c>
      <c r="AT361" s="54"/>
      <c r="AX361" s="1"/>
      <c r="AY361" s="1"/>
    </row>
    <row r="362" spans="2:51" outlineLevel="1">
      <c r="B362" s="222">
        <v>0</v>
      </c>
      <c r="C362" s="220"/>
      <c r="D362" s="221">
        <v>0</v>
      </c>
      <c r="E362" s="220"/>
      <c r="F362" s="219">
        <v>0</v>
      </c>
      <c r="G362" s="218">
        <v>0</v>
      </c>
      <c r="H362" s="225">
        <v>0</v>
      </c>
      <c r="I362" s="224">
        <v>0</v>
      </c>
      <c r="J362" s="223">
        <v>0</v>
      </c>
      <c r="L362" s="222">
        <v>0</v>
      </c>
      <c r="M362" s="220"/>
      <c r="N362" s="221">
        <v>0</v>
      </c>
      <c r="O362" s="220"/>
      <c r="P362" s="219">
        <v>0</v>
      </c>
      <c r="Q362" s="218">
        <v>0</v>
      </c>
      <c r="R362" s="217">
        <v>0</v>
      </c>
      <c r="AT362" s="54"/>
      <c r="AX362" s="1"/>
      <c r="AY362" s="1"/>
    </row>
    <row r="363" spans="2:51" outlineLevel="1">
      <c r="B363" s="222">
        <v>0</v>
      </c>
      <c r="C363" s="220"/>
      <c r="D363" s="221">
        <v>0</v>
      </c>
      <c r="E363" s="220"/>
      <c r="F363" s="219">
        <v>0</v>
      </c>
      <c r="G363" s="218">
        <v>0</v>
      </c>
      <c r="H363" s="225">
        <v>0</v>
      </c>
      <c r="I363" s="224">
        <v>0</v>
      </c>
      <c r="J363" s="223">
        <v>0</v>
      </c>
      <c r="L363" s="222">
        <v>0</v>
      </c>
      <c r="M363" s="220"/>
      <c r="N363" s="221">
        <v>0</v>
      </c>
      <c r="O363" s="220"/>
      <c r="P363" s="219">
        <v>0</v>
      </c>
      <c r="Q363" s="218">
        <v>0</v>
      </c>
      <c r="R363" s="217">
        <v>0</v>
      </c>
      <c r="AT363" s="54"/>
      <c r="AX363" s="1"/>
      <c r="AY363" s="1"/>
    </row>
    <row r="364" spans="2:51" outlineLevel="1">
      <c r="B364" s="222">
        <v>0</v>
      </c>
      <c r="C364" s="220"/>
      <c r="D364" s="221">
        <v>0</v>
      </c>
      <c r="E364" s="220"/>
      <c r="F364" s="219">
        <v>0</v>
      </c>
      <c r="G364" s="218">
        <v>0</v>
      </c>
      <c r="H364" s="225">
        <v>0</v>
      </c>
      <c r="I364" s="224">
        <v>0</v>
      </c>
      <c r="J364" s="223">
        <v>0</v>
      </c>
      <c r="L364" s="222">
        <v>0</v>
      </c>
      <c r="M364" s="220"/>
      <c r="N364" s="221">
        <v>0</v>
      </c>
      <c r="O364" s="220"/>
      <c r="P364" s="219">
        <v>0</v>
      </c>
      <c r="Q364" s="218">
        <v>0</v>
      </c>
      <c r="R364" s="217">
        <v>0</v>
      </c>
      <c r="AT364" s="54"/>
      <c r="AX364" s="1"/>
      <c r="AY364" s="1"/>
    </row>
    <row r="365" spans="2:51" outlineLevel="1">
      <c r="B365" s="222">
        <v>0</v>
      </c>
      <c r="C365" s="220"/>
      <c r="D365" s="221">
        <v>0</v>
      </c>
      <c r="E365" s="220"/>
      <c r="F365" s="219">
        <v>0</v>
      </c>
      <c r="G365" s="218">
        <v>0</v>
      </c>
      <c r="H365" s="225">
        <v>0</v>
      </c>
      <c r="I365" s="224">
        <v>0</v>
      </c>
      <c r="J365" s="223">
        <v>0</v>
      </c>
      <c r="L365" s="222">
        <v>0</v>
      </c>
      <c r="M365" s="220"/>
      <c r="N365" s="221">
        <v>0</v>
      </c>
      <c r="O365" s="220"/>
      <c r="P365" s="219">
        <v>0</v>
      </c>
      <c r="Q365" s="218">
        <v>0</v>
      </c>
      <c r="R365" s="217">
        <v>0</v>
      </c>
      <c r="AT365" s="54"/>
      <c r="AX365" s="1"/>
      <c r="AY365" s="1"/>
    </row>
    <row r="366" spans="2:51" outlineLevel="1">
      <c r="B366" s="222">
        <v>0</v>
      </c>
      <c r="C366" s="220"/>
      <c r="D366" s="221">
        <v>0</v>
      </c>
      <c r="E366" s="220"/>
      <c r="F366" s="219">
        <v>0</v>
      </c>
      <c r="G366" s="218">
        <v>0</v>
      </c>
      <c r="H366" s="225">
        <v>0</v>
      </c>
      <c r="I366" s="224">
        <v>0</v>
      </c>
      <c r="J366" s="223">
        <v>0</v>
      </c>
      <c r="L366" s="222">
        <v>0</v>
      </c>
      <c r="M366" s="220"/>
      <c r="N366" s="221">
        <v>0</v>
      </c>
      <c r="O366" s="220"/>
      <c r="P366" s="219">
        <v>0</v>
      </c>
      <c r="Q366" s="218">
        <v>0</v>
      </c>
      <c r="R366" s="217">
        <v>0</v>
      </c>
      <c r="AT366" s="54"/>
      <c r="AX366" s="1"/>
      <c r="AY366" s="1"/>
    </row>
    <row r="367" spans="2:51" outlineLevel="1">
      <c r="B367" s="222">
        <v>0</v>
      </c>
      <c r="C367" s="220"/>
      <c r="D367" s="221">
        <v>0</v>
      </c>
      <c r="E367" s="220"/>
      <c r="F367" s="219">
        <v>0</v>
      </c>
      <c r="G367" s="218">
        <v>0</v>
      </c>
      <c r="H367" s="225">
        <v>0</v>
      </c>
      <c r="I367" s="224">
        <v>0</v>
      </c>
      <c r="J367" s="223">
        <v>0</v>
      </c>
      <c r="L367" s="222">
        <v>0</v>
      </c>
      <c r="M367" s="220"/>
      <c r="N367" s="221">
        <v>0</v>
      </c>
      <c r="O367" s="220"/>
      <c r="P367" s="219">
        <v>0</v>
      </c>
      <c r="Q367" s="218">
        <v>0</v>
      </c>
      <c r="R367" s="217">
        <v>0</v>
      </c>
      <c r="AT367" s="54"/>
      <c r="AX367" s="1"/>
      <c r="AY367" s="1"/>
    </row>
    <row r="368" spans="2:51" outlineLevel="1">
      <c r="B368" s="222">
        <v>0</v>
      </c>
      <c r="C368" s="220"/>
      <c r="D368" s="221">
        <v>0</v>
      </c>
      <c r="E368" s="220"/>
      <c r="F368" s="219">
        <v>0</v>
      </c>
      <c r="G368" s="218">
        <v>0</v>
      </c>
      <c r="H368" s="225">
        <v>0</v>
      </c>
      <c r="I368" s="224">
        <v>0</v>
      </c>
      <c r="J368" s="223">
        <v>0</v>
      </c>
      <c r="L368" s="222">
        <v>0</v>
      </c>
      <c r="M368" s="220"/>
      <c r="N368" s="221">
        <v>0</v>
      </c>
      <c r="O368" s="220"/>
      <c r="P368" s="219">
        <v>0</v>
      </c>
      <c r="Q368" s="218">
        <v>0</v>
      </c>
      <c r="R368" s="217">
        <v>0</v>
      </c>
      <c r="AT368" s="54"/>
      <c r="AX368" s="1"/>
      <c r="AY368" s="1"/>
    </row>
    <row r="369" spans="2:51" outlineLevel="1">
      <c r="B369" s="222">
        <v>0</v>
      </c>
      <c r="C369" s="220"/>
      <c r="D369" s="221">
        <v>0</v>
      </c>
      <c r="E369" s="220"/>
      <c r="F369" s="219">
        <v>0</v>
      </c>
      <c r="G369" s="218">
        <v>0</v>
      </c>
      <c r="H369" s="225">
        <v>0</v>
      </c>
      <c r="I369" s="224">
        <v>0</v>
      </c>
      <c r="J369" s="223">
        <v>0</v>
      </c>
      <c r="L369" s="222">
        <v>0</v>
      </c>
      <c r="M369" s="220"/>
      <c r="N369" s="221">
        <v>0</v>
      </c>
      <c r="O369" s="220"/>
      <c r="P369" s="219">
        <v>0</v>
      </c>
      <c r="Q369" s="218">
        <v>0</v>
      </c>
      <c r="R369" s="217">
        <v>0</v>
      </c>
      <c r="AT369" s="54"/>
      <c r="AX369" s="1"/>
      <c r="AY369" s="1"/>
    </row>
    <row r="370" spans="2:51" outlineLevel="1">
      <c r="B370" s="222">
        <v>0</v>
      </c>
      <c r="C370" s="220"/>
      <c r="D370" s="221">
        <v>0</v>
      </c>
      <c r="E370" s="220"/>
      <c r="F370" s="219">
        <v>0</v>
      </c>
      <c r="G370" s="218">
        <v>0</v>
      </c>
      <c r="H370" s="225">
        <v>0</v>
      </c>
      <c r="I370" s="224">
        <v>0</v>
      </c>
      <c r="J370" s="223">
        <v>0</v>
      </c>
      <c r="L370" s="222">
        <v>0</v>
      </c>
      <c r="M370" s="220"/>
      <c r="N370" s="221">
        <v>0</v>
      </c>
      <c r="O370" s="220"/>
      <c r="P370" s="219">
        <v>0</v>
      </c>
      <c r="Q370" s="218">
        <v>0</v>
      </c>
      <c r="R370" s="217">
        <v>0</v>
      </c>
      <c r="AT370" s="54"/>
      <c r="AX370" s="1"/>
      <c r="AY370" s="1"/>
    </row>
    <row r="371" spans="2:51" outlineLevel="1">
      <c r="B371" s="222">
        <v>0</v>
      </c>
      <c r="C371" s="220"/>
      <c r="D371" s="221">
        <v>0</v>
      </c>
      <c r="E371" s="220"/>
      <c r="F371" s="219">
        <v>0</v>
      </c>
      <c r="G371" s="218">
        <v>0</v>
      </c>
      <c r="H371" s="225">
        <v>0</v>
      </c>
      <c r="I371" s="224">
        <v>0</v>
      </c>
      <c r="J371" s="223">
        <v>0</v>
      </c>
      <c r="L371" s="222">
        <v>0</v>
      </c>
      <c r="M371" s="220"/>
      <c r="N371" s="221">
        <v>0</v>
      </c>
      <c r="O371" s="220"/>
      <c r="P371" s="219">
        <v>0</v>
      </c>
      <c r="Q371" s="218">
        <v>0</v>
      </c>
      <c r="R371" s="217">
        <v>0</v>
      </c>
      <c r="AT371" s="54"/>
      <c r="AX371" s="1"/>
      <c r="AY371" s="1"/>
    </row>
    <row r="372" spans="2:51" outlineLevel="1">
      <c r="B372" s="222">
        <v>0</v>
      </c>
      <c r="C372" s="220"/>
      <c r="D372" s="221">
        <v>0</v>
      </c>
      <c r="E372" s="220"/>
      <c r="F372" s="219">
        <v>0</v>
      </c>
      <c r="G372" s="218">
        <v>0</v>
      </c>
      <c r="H372" s="225">
        <v>0</v>
      </c>
      <c r="I372" s="224">
        <v>0</v>
      </c>
      <c r="J372" s="223">
        <v>0</v>
      </c>
      <c r="L372" s="222">
        <v>0</v>
      </c>
      <c r="M372" s="220"/>
      <c r="N372" s="221">
        <v>0</v>
      </c>
      <c r="O372" s="220"/>
      <c r="P372" s="219">
        <v>0</v>
      </c>
      <c r="Q372" s="218">
        <v>0</v>
      </c>
      <c r="R372" s="217">
        <v>0</v>
      </c>
      <c r="AT372" s="54"/>
      <c r="AX372" s="1"/>
      <c r="AY372" s="1"/>
    </row>
    <row r="373" spans="2:51" outlineLevel="1">
      <c r="B373" s="222">
        <v>0</v>
      </c>
      <c r="C373" s="220"/>
      <c r="D373" s="221">
        <v>0</v>
      </c>
      <c r="E373" s="220"/>
      <c r="F373" s="219">
        <v>0</v>
      </c>
      <c r="G373" s="218">
        <v>0</v>
      </c>
      <c r="H373" s="225">
        <v>0</v>
      </c>
      <c r="I373" s="224">
        <v>0</v>
      </c>
      <c r="J373" s="223">
        <v>0</v>
      </c>
      <c r="L373" s="222">
        <v>0</v>
      </c>
      <c r="M373" s="220"/>
      <c r="N373" s="221">
        <v>0</v>
      </c>
      <c r="O373" s="220"/>
      <c r="P373" s="219">
        <v>0</v>
      </c>
      <c r="Q373" s="218">
        <v>0</v>
      </c>
      <c r="R373" s="217">
        <v>0</v>
      </c>
      <c r="AT373" s="54"/>
      <c r="AX373" s="1"/>
      <c r="AY373" s="1"/>
    </row>
    <row r="374" spans="2:51" outlineLevel="1">
      <c r="B374" s="222">
        <v>0</v>
      </c>
      <c r="C374" s="220"/>
      <c r="D374" s="221">
        <v>0</v>
      </c>
      <c r="E374" s="220"/>
      <c r="F374" s="219">
        <v>0</v>
      </c>
      <c r="G374" s="218">
        <v>0</v>
      </c>
      <c r="H374" s="225">
        <v>0</v>
      </c>
      <c r="I374" s="224">
        <v>0</v>
      </c>
      <c r="J374" s="223">
        <v>0</v>
      </c>
      <c r="L374" s="222">
        <v>0</v>
      </c>
      <c r="M374" s="220"/>
      <c r="N374" s="221">
        <v>0</v>
      </c>
      <c r="O374" s="220"/>
      <c r="P374" s="219">
        <v>0</v>
      </c>
      <c r="Q374" s="218">
        <v>0</v>
      </c>
      <c r="R374" s="217">
        <v>0</v>
      </c>
      <c r="AT374" s="54"/>
      <c r="AX374" s="1"/>
      <c r="AY374" s="1"/>
    </row>
    <row r="375" spans="2:51" outlineLevel="1">
      <c r="B375" s="222">
        <v>0</v>
      </c>
      <c r="C375" s="220"/>
      <c r="D375" s="221">
        <v>0</v>
      </c>
      <c r="E375" s="220"/>
      <c r="F375" s="219">
        <v>0</v>
      </c>
      <c r="G375" s="218">
        <v>0</v>
      </c>
      <c r="H375" s="225">
        <v>0</v>
      </c>
      <c r="I375" s="224">
        <v>0</v>
      </c>
      <c r="J375" s="223">
        <v>0</v>
      </c>
      <c r="L375" s="222">
        <v>0</v>
      </c>
      <c r="M375" s="220"/>
      <c r="N375" s="221">
        <v>0</v>
      </c>
      <c r="O375" s="220"/>
      <c r="P375" s="219">
        <v>0</v>
      </c>
      <c r="Q375" s="218">
        <v>0</v>
      </c>
      <c r="R375" s="217">
        <v>0</v>
      </c>
      <c r="AT375" s="54"/>
      <c r="AX375" s="1"/>
      <c r="AY375" s="1"/>
    </row>
    <row r="376" spans="2:51" outlineLevel="1">
      <c r="B376" s="222">
        <v>0</v>
      </c>
      <c r="C376" s="220"/>
      <c r="D376" s="221">
        <v>0</v>
      </c>
      <c r="E376" s="220"/>
      <c r="F376" s="219">
        <v>0</v>
      </c>
      <c r="G376" s="218">
        <v>0</v>
      </c>
      <c r="H376" s="225">
        <v>0</v>
      </c>
      <c r="I376" s="224">
        <v>0</v>
      </c>
      <c r="J376" s="223">
        <v>0</v>
      </c>
      <c r="L376" s="222">
        <v>0</v>
      </c>
      <c r="M376" s="220"/>
      <c r="N376" s="221">
        <v>0</v>
      </c>
      <c r="O376" s="220"/>
      <c r="P376" s="219">
        <v>0</v>
      </c>
      <c r="Q376" s="218">
        <v>0</v>
      </c>
      <c r="R376" s="217">
        <v>0</v>
      </c>
      <c r="AT376" s="54"/>
      <c r="AX376" s="1"/>
      <c r="AY376" s="1"/>
    </row>
    <row r="377" spans="2:51" outlineLevel="1">
      <c r="B377" s="222">
        <v>0</v>
      </c>
      <c r="C377" s="220"/>
      <c r="D377" s="221">
        <v>0</v>
      </c>
      <c r="E377" s="220"/>
      <c r="F377" s="219">
        <v>0</v>
      </c>
      <c r="G377" s="218">
        <v>0</v>
      </c>
      <c r="H377" s="225">
        <v>0</v>
      </c>
      <c r="I377" s="224">
        <v>0</v>
      </c>
      <c r="J377" s="223">
        <v>0</v>
      </c>
      <c r="L377" s="222">
        <v>0</v>
      </c>
      <c r="M377" s="220"/>
      <c r="N377" s="221">
        <v>0</v>
      </c>
      <c r="O377" s="220"/>
      <c r="P377" s="219">
        <v>0</v>
      </c>
      <c r="Q377" s="218">
        <v>0</v>
      </c>
      <c r="R377" s="217">
        <v>0</v>
      </c>
      <c r="AT377" s="54"/>
      <c r="AX377" s="1"/>
      <c r="AY377" s="1"/>
    </row>
    <row r="378" spans="2:51" outlineLevel="1">
      <c r="B378" s="222">
        <v>0</v>
      </c>
      <c r="C378" s="220"/>
      <c r="D378" s="221">
        <v>0</v>
      </c>
      <c r="E378" s="220"/>
      <c r="F378" s="219">
        <v>0</v>
      </c>
      <c r="G378" s="218">
        <v>0</v>
      </c>
      <c r="H378" s="225">
        <v>0</v>
      </c>
      <c r="I378" s="224">
        <v>0</v>
      </c>
      <c r="J378" s="223">
        <v>0</v>
      </c>
      <c r="L378" s="222">
        <v>0</v>
      </c>
      <c r="M378" s="220"/>
      <c r="N378" s="221">
        <v>0</v>
      </c>
      <c r="O378" s="220"/>
      <c r="P378" s="219">
        <v>0</v>
      </c>
      <c r="Q378" s="218">
        <v>0</v>
      </c>
      <c r="R378" s="217">
        <v>0</v>
      </c>
      <c r="AT378" s="54"/>
      <c r="AX378" s="1"/>
      <c r="AY378" s="1"/>
    </row>
    <row r="379" spans="2:51" outlineLevel="1">
      <c r="B379" s="222">
        <v>0</v>
      </c>
      <c r="C379" s="220"/>
      <c r="D379" s="221">
        <v>0</v>
      </c>
      <c r="E379" s="220"/>
      <c r="F379" s="219">
        <v>0</v>
      </c>
      <c r="G379" s="218">
        <v>0</v>
      </c>
      <c r="H379" s="225">
        <v>0</v>
      </c>
      <c r="I379" s="224">
        <v>0</v>
      </c>
      <c r="J379" s="223">
        <v>0</v>
      </c>
      <c r="L379" s="222">
        <v>0</v>
      </c>
      <c r="M379" s="220"/>
      <c r="N379" s="221">
        <v>0</v>
      </c>
      <c r="O379" s="220"/>
      <c r="P379" s="219">
        <v>0</v>
      </c>
      <c r="Q379" s="218">
        <v>0</v>
      </c>
      <c r="R379" s="217">
        <v>0</v>
      </c>
      <c r="AT379" s="54"/>
      <c r="AX379" s="1"/>
      <c r="AY379" s="1"/>
    </row>
    <row r="380" spans="2:51" outlineLevel="1">
      <c r="B380" s="222">
        <v>0</v>
      </c>
      <c r="C380" s="220"/>
      <c r="D380" s="221">
        <v>0</v>
      </c>
      <c r="E380" s="220"/>
      <c r="F380" s="219">
        <v>0</v>
      </c>
      <c r="G380" s="218">
        <v>0</v>
      </c>
      <c r="H380" s="225">
        <v>0</v>
      </c>
      <c r="I380" s="224">
        <v>0</v>
      </c>
      <c r="J380" s="223">
        <v>0</v>
      </c>
      <c r="L380" s="222">
        <v>0</v>
      </c>
      <c r="M380" s="220"/>
      <c r="N380" s="221">
        <v>0</v>
      </c>
      <c r="O380" s="220"/>
      <c r="P380" s="219">
        <v>0</v>
      </c>
      <c r="Q380" s="218">
        <v>0</v>
      </c>
      <c r="R380" s="217">
        <v>0</v>
      </c>
      <c r="AT380" s="54"/>
      <c r="AX380" s="1"/>
      <c r="AY380" s="1"/>
    </row>
    <row r="381" spans="2:51" outlineLevel="1">
      <c r="B381" s="222">
        <v>0</v>
      </c>
      <c r="C381" s="220"/>
      <c r="D381" s="221">
        <v>0</v>
      </c>
      <c r="E381" s="220"/>
      <c r="F381" s="219">
        <v>0</v>
      </c>
      <c r="G381" s="218">
        <v>0</v>
      </c>
      <c r="H381" s="225">
        <v>0</v>
      </c>
      <c r="I381" s="224">
        <v>0</v>
      </c>
      <c r="J381" s="223">
        <v>0</v>
      </c>
      <c r="L381" s="222">
        <v>0</v>
      </c>
      <c r="M381" s="220"/>
      <c r="N381" s="221">
        <v>0</v>
      </c>
      <c r="O381" s="220"/>
      <c r="P381" s="219">
        <v>0</v>
      </c>
      <c r="Q381" s="218">
        <v>0</v>
      </c>
      <c r="R381" s="217">
        <v>0</v>
      </c>
      <c r="AT381" s="54"/>
      <c r="AX381" s="1"/>
      <c r="AY381" s="1"/>
    </row>
    <row r="382" spans="2:51" outlineLevel="1">
      <c r="B382" s="222">
        <v>0</v>
      </c>
      <c r="C382" s="220"/>
      <c r="D382" s="221">
        <v>0</v>
      </c>
      <c r="E382" s="220"/>
      <c r="F382" s="219">
        <v>0</v>
      </c>
      <c r="G382" s="218">
        <v>0</v>
      </c>
      <c r="H382" s="225">
        <v>0</v>
      </c>
      <c r="I382" s="224">
        <v>0</v>
      </c>
      <c r="J382" s="223">
        <v>0</v>
      </c>
      <c r="L382" s="222">
        <v>0</v>
      </c>
      <c r="M382" s="220"/>
      <c r="N382" s="221">
        <v>0</v>
      </c>
      <c r="O382" s="220"/>
      <c r="P382" s="219">
        <v>0</v>
      </c>
      <c r="Q382" s="218">
        <v>0</v>
      </c>
      <c r="R382" s="217">
        <v>0</v>
      </c>
      <c r="AT382" s="54"/>
      <c r="AX382" s="1"/>
      <c r="AY382" s="1"/>
    </row>
    <row r="383" spans="2:51" outlineLevel="1">
      <c r="B383" s="222">
        <v>0</v>
      </c>
      <c r="C383" s="220"/>
      <c r="D383" s="221">
        <v>0</v>
      </c>
      <c r="E383" s="220"/>
      <c r="F383" s="219">
        <v>0</v>
      </c>
      <c r="G383" s="218">
        <v>0</v>
      </c>
      <c r="H383" s="225">
        <v>0</v>
      </c>
      <c r="I383" s="224">
        <v>0</v>
      </c>
      <c r="J383" s="223">
        <v>0</v>
      </c>
      <c r="L383" s="222">
        <v>0</v>
      </c>
      <c r="M383" s="220"/>
      <c r="N383" s="221">
        <v>0</v>
      </c>
      <c r="O383" s="220"/>
      <c r="P383" s="219">
        <v>0</v>
      </c>
      <c r="Q383" s="218">
        <v>0</v>
      </c>
      <c r="R383" s="217">
        <v>0</v>
      </c>
      <c r="AT383" s="54"/>
      <c r="AX383" s="1"/>
      <c r="AY383" s="1"/>
    </row>
    <row r="384" spans="2:51" outlineLevel="1">
      <c r="B384" s="222">
        <v>0</v>
      </c>
      <c r="C384" s="220"/>
      <c r="D384" s="221">
        <v>0</v>
      </c>
      <c r="E384" s="220"/>
      <c r="F384" s="219">
        <v>0</v>
      </c>
      <c r="G384" s="218">
        <v>0</v>
      </c>
      <c r="H384" s="225">
        <v>0</v>
      </c>
      <c r="I384" s="224">
        <v>0</v>
      </c>
      <c r="J384" s="223">
        <v>0</v>
      </c>
      <c r="L384" s="222">
        <v>0</v>
      </c>
      <c r="M384" s="220"/>
      <c r="N384" s="221">
        <v>0</v>
      </c>
      <c r="O384" s="220"/>
      <c r="P384" s="219">
        <v>0</v>
      </c>
      <c r="Q384" s="218">
        <v>0</v>
      </c>
      <c r="R384" s="217">
        <v>0</v>
      </c>
      <c r="AT384" s="54"/>
      <c r="AX384" s="1"/>
      <c r="AY384" s="1"/>
    </row>
    <row r="385" spans="2:58" outlineLevel="1">
      <c r="B385" s="222">
        <v>0</v>
      </c>
      <c r="C385" s="220"/>
      <c r="D385" s="221">
        <v>0</v>
      </c>
      <c r="E385" s="220"/>
      <c r="F385" s="219">
        <v>0</v>
      </c>
      <c r="G385" s="218">
        <v>0</v>
      </c>
      <c r="H385" s="225">
        <v>0</v>
      </c>
      <c r="I385" s="224">
        <v>0</v>
      </c>
      <c r="J385" s="223">
        <v>0</v>
      </c>
      <c r="L385" s="222">
        <v>0</v>
      </c>
      <c r="M385" s="220"/>
      <c r="N385" s="221">
        <v>0</v>
      </c>
      <c r="O385" s="220"/>
      <c r="P385" s="219">
        <v>0</v>
      </c>
      <c r="Q385" s="218">
        <v>0</v>
      </c>
      <c r="R385" s="217">
        <v>0</v>
      </c>
      <c r="AT385" s="54"/>
      <c r="AX385" s="1"/>
      <c r="AY385" s="1"/>
    </row>
    <row r="386" spans="2:58" outlineLevel="1">
      <c r="B386" s="222">
        <v>0</v>
      </c>
      <c r="C386" s="220"/>
      <c r="D386" s="221">
        <v>0</v>
      </c>
      <c r="E386" s="220"/>
      <c r="F386" s="219">
        <v>0</v>
      </c>
      <c r="G386" s="218">
        <v>0</v>
      </c>
      <c r="H386" s="225">
        <v>0</v>
      </c>
      <c r="I386" s="224">
        <v>0</v>
      </c>
      <c r="J386" s="223">
        <v>0</v>
      </c>
      <c r="L386" s="222">
        <v>0</v>
      </c>
      <c r="M386" s="220"/>
      <c r="N386" s="221">
        <v>0</v>
      </c>
      <c r="O386" s="220"/>
      <c r="P386" s="219">
        <v>0</v>
      </c>
      <c r="Q386" s="218">
        <v>0</v>
      </c>
      <c r="R386" s="217">
        <v>0</v>
      </c>
      <c r="AT386" s="54"/>
      <c r="AX386" s="1"/>
      <c r="AY386" s="1"/>
    </row>
    <row r="387" spans="2:58" outlineLevel="1">
      <c r="B387" s="222">
        <v>0</v>
      </c>
      <c r="C387" s="220"/>
      <c r="D387" s="221">
        <v>0</v>
      </c>
      <c r="E387" s="220"/>
      <c r="F387" s="219">
        <v>0</v>
      </c>
      <c r="G387" s="218">
        <v>0</v>
      </c>
      <c r="H387" s="225">
        <v>0</v>
      </c>
      <c r="I387" s="224">
        <v>0</v>
      </c>
      <c r="J387" s="223">
        <v>0</v>
      </c>
      <c r="L387" s="222">
        <v>0</v>
      </c>
      <c r="M387" s="220"/>
      <c r="N387" s="221">
        <v>0</v>
      </c>
      <c r="O387" s="220"/>
      <c r="P387" s="219">
        <v>0</v>
      </c>
      <c r="Q387" s="218">
        <v>0</v>
      </c>
      <c r="R387" s="217">
        <v>0</v>
      </c>
      <c r="AT387" s="54"/>
      <c r="AX387" s="1"/>
      <c r="AY387" s="1"/>
    </row>
    <row r="388" spans="2:58" outlineLevel="1">
      <c r="B388" s="222">
        <v>0</v>
      </c>
      <c r="C388" s="220"/>
      <c r="D388" s="221">
        <v>0</v>
      </c>
      <c r="E388" s="220"/>
      <c r="F388" s="219">
        <v>0</v>
      </c>
      <c r="G388" s="218">
        <v>0</v>
      </c>
      <c r="H388" s="225">
        <v>0</v>
      </c>
      <c r="I388" s="224">
        <v>0</v>
      </c>
      <c r="J388" s="223">
        <v>0</v>
      </c>
      <c r="L388" s="222">
        <v>0</v>
      </c>
      <c r="M388" s="220"/>
      <c r="N388" s="221">
        <v>0</v>
      </c>
      <c r="O388" s="220"/>
      <c r="P388" s="219">
        <v>0</v>
      </c>
      <c r="Q388" s="218">
        <v>0</v>
      </c>
      <c r="R388" s="217">
        <v>0</v>
      </c>
      <c r="AT388" s="54"/>
      <c r="AX388" s="1"/>
      <c r="AY388" s="1"/>
    </row>
    <row r="389" spans="2:58" outlineLevel="1">
      <c r="B389" s="222">
        <v>0</v>
      </c>
      <c r="C389" s="220"/>
      <c r="D389" s="221">
        <v>0</v>
      </c>
      <c r="E389" s="220"/>
      <c r="F389" s="219">
        <v>0</v>
      </c>
      <c r="G389" s="218">
        <v>0</v>
      </c>
      <c r="H389" s="225">
        <v>0</v>
      </c>
      <c r="I389" s="224">
        <v>0</v>
      </c>
      <c r="J389" s="223">
        <v>0</v>
      </c>
      <c r="L389" s="222">
        <v>0</v>
      </c>
      <c r="M389" s="220"/>
      <c r="N389" s="221">
        <v>0</v>
      </c>
      <c r="O389" s="220"/>
      <c r="P389" s="219">
        <v>0</v>
      </c>
      <c r="Q389" s="218">
        <v>0</v>
      </c>
      <c r="R389" s="217">
        <v>0</v>
      </c>
      <c r="AT389" s="54"/>
      <c r="AX389" s="1"/>
      <c r="AY389" s="1"/>
    </row>
    <row r="390" spans="2:58" outlineLevel="1">
      <c r="B390" s="222">
        <v>0</v>
      </c>
      <c r="C390" s="220"/>
      <c r="D390" s="221">
        <v>0</v>
      </c>
      <c r="E390" s="220"/>
      <c r="F390" s="219">
        <v>0</v>
      </c>
      <c r="G390" s="218">
        <v>0</v>
      </c>
      <c r="H390" s="225">
        <v>0</v>
      </c>
      <c r="I390" s="224">
        <v>0</v>
      </c>
      <c r="J390" s="223">
        <v>0</v>
      </c>
      <c r="L390" s="222">
        <v>0</v>
      </c>
      <c r="M390" s="220"/>
      <c r="N390" s="221">
        <v>0</v>
      </c>
      <c r="O390" s="220"/>
      <c r="P390" s="219">
        <v>0</v>
      </c>
      <c r="Q390" s="218">
        <v>0</v>
      </c>
      <c r="R390" s="217">
        <v>0</v>
      </c>
      <c r="AT390" s="54"/>
      <c r="AX390" s="1"/>
      <c r="AY390" s="1"/>
    </row>
    <row r="391" spans="2:58" outlineLevel="1">
      <c r="B391" s="222">
        <v>0</v>
      </c>
      <c r="C391" s="220"/>
      <c r="D391" s="221">
        <v>0</v>
      </c>
      <c r="E391" s="220"/>
      <c r="F391" s="219">
        <v>0</v>
      </c>
      <c r="G391" s="218">
        <v>0</v>
      </c>
      <c r="H391" s="225">
        <v>0</v>
      </c>
      <c r="I391" s="224">
        <v>0</v>
      </c>
      <c r="J391" s="223">
        <v>0</v>
      </c>
      <c r="L391" s="222">
        <v>0</v>
      </c>
      <c r="M391" s="220"/>
      <c r="N391" s="221">
        <v>0</v>
      </c>
      <c r="O391" s="220"/>
      <c r="P391" s="219">
        <v>0</v>
      </c>
      <c r="Q391" s="218">
        <v>0</v>
      </c>
      <c r="R391" s="217">
        <v>0</v>
      </c>
      <c r="AT391" s="54"/>
      <c r="AX391" s="1"/>
      <c r="AY391" s="1"/>
    </row>
    <row r="392" spans="2:58" outlineLevel="1">
      <c r="B392" s="222">
        <v>0</v>
      </c>
      <c r="C392" s="220"/>
      <c r="D392" s="221">
        <v>0</v>
      </c>
      <c r="E392" s="220"/>
      <c r="F392" s="219">
        <v>0</v>
      </c>
      <c r="G392" s="218">
        <v>0</v>
      </c>
      <c r="H392" s="225">
        <v>0</v>
      </c>
      <c r="I392" s="224">
        <v>0</v>
      </c>
      <c r="J392" s="223">
        <v>0</v>
      </c>
      <c r="L392" s="222">
        <v>0</v>
      </c>
      <c r="M392" s="220"/>
      <c r="N392" s="221">
        <v>0</v>
      </c>
      <c r="O392" s="220"/>
      <c r="P392" s="219">
        <v>0</v>
      </c>
      <c r="Q392" s="218">
        <v>0</v>
      </c>
      <c r="R392" s="217">
        <v>0</v>
      </c>
      <c r="AT392" s="54"/>
      <c r="AX392" s="1"/>
      <c r="AY392" s="1"/>
    </row>
    <row r="393" spans="2:58" outlineLevel="1">
      <c r="B393" s="222">
        <v>0</v>
      </c>
      <c r="C393" s="220"/>
      <c r="D393" s="221">
        <v>0</v>
      </c>
      <c r="E393" s="220"/>
      <c r="F393" s="219">
        <v>0</v>
      </c>
      <c r="G393" s="218">
        <v>0</v>
      </c>
      <c r="H393" s="225">
        <v>0</v>
      </c>
      <c r="I393" s="224">
        <v>0</v>
      </c>
      <c r="J393" s="223">
        <v>0</v>
      </c>
      <c r="L393" s="222">
        <v>0</v>
      </c>
      <c r="M393" s="220"/>
      <c r="N393" s="221">
        <v>0</v>
      </c>
      <c r="O393" s="220"/>
      <c r="P393" s="219">
        <v>0</v>
      </c>
      <c r="Q393" s="218">
        <v>0</v>
      </c>
      <c r="R393" s="217">
        <v>0</v>
      </c>
      <c r="AT393" s="54"/>
      <c r="AX393" s="1"/>
      <c r="AY393" s="1"/>
    </row>
    <row r="394" spans="2:58" outlineLevel="1">
      <c r="B394" s="222">
        <v>0</v>
      </c>
      <c r="C394" s="220"/>
      <c r="D394" s="221">
        <v>0</v>
      </c>
      <c r="E394" s="220"/>
      <c r="F394" s="219">
        <v>0</v>
      </c>
      <c r="G394" s="218">
        <v>0</v>
      </c>
      <c r="H394" s="225">
        <v>0</v>
      </c>
      <c r="I394" s="224">
        <v>0</v>
      </c>
      <c r="J394" s="223">
        <v>0</v>
      </c>
      <c r="L394" s="222">
        <v>0</v>
      </c>
      <c r="M394" s="220"/>
      <c r="N394" s="221">
        <v>0</v>
      </c>
      <c r="O394" s="220"/>
      <c r="P394" s="219">
        <v>0</v>
      </c>
      <c r="Q394" s="218">
        <v>0</v>
      </c>
      <c r="R394" s="217">
        <v>0</v>
      </c>
      <c r="AT394" s="54"/>
      <c r="AX394" s="1"/>
      <c r="AY394" s="1"/>
    </row>
    <row r="395" spans="2:58" outlineLevel="1">
      <c r="B395" s="222">
        <v>0</v>
      </c>
      <c r="C395" s="220"/>
      <c r="D395" s="221">
        <v>0</v>
      </c>
      <c r="E395" s="220"/>
      <c r="F395" s="219">
        <v>0</v>
      </c>
      <c r="G395" s="218">
        <v>0</v>
      </c>
      <c r="H395" s="225">
        <v>0</v>
      </c>
      <c r="I395" s="224">
        <v>0</v>
      </c>
      <c r="J395" s="223">
        <v>0</v>
      </c>
      <c r="L395" s="222">
        <v>0</v>
      </c>
      <c r="M395" s="220"/>
      <c r="N395" s="221">
        <v>0</v>
      </c>
      <c r="O395" s="220"/>
      <c r="P395" s="219">
        <v>0</v>
      </c>
      <c r="Q395" s="218">
        <v>0</v>
      </c>
      <c r="R395" s="217">
        <v>0</v>
      </c>
      <c r="AT395" s="54"/>
      <c r="AX395" s="1"/>
      <c r="AY395" s="1"/>
    </row>
    <row r="396" spans="2:58" outlineLevel="1">
      <c r="B396" s="222">
        <v>0</v>
      </c>
      <c r="C396" s="220"/>
      <c r="D396" s="221">
        <v>0</v>
      </c>
      <c r="E396" s="220"/>
      <c r="F396" s="219">
        <v>0</v>
      </c>
      <c r="G396" s="218">
        <v>0</v>
      </c>
      <c r="H396" s="225">
        <v>0</v>
      </c>
      <c r="I396" s="224">
        <v>0</v>
      </c>
      <c r="J396" s="223">
        <v>0</v>
      </c>
      <c r="L396" s="222">
        <v>0</v>
      </c>
      <c r="M396" s="220"/>
      <c r="N396" s="221">
        <v>0</v>
      </c>
      <c r="O396" s="220"/>
      <c r="P396" s="219">
        <v>0</v>
      </c>
      <c r="Q396" s="218">
        <v>0</v>
      </c>
      <c r="R396" s="217">
        <v>0</v>
      </c>
      <c r="AT396" s="54"/>
      <c r="AX396" s="1"/>
      <c r="AY396" s="1"/>
    </row>
    <row r="397" spans="2:58" ht="12" outlineLevel="1" thickBot="1">
      <c r="B397" s="213">
        <v>0</v>
      </c>
      <c r="C397" s="211"/>
      <c r="D397" s="212">
        <v>0</v>
      </c>
      <c r="E397" s="211"/>
      <c r="F397" s="210">
        <v>0</v>
      </c>
      <c r="G397" s="209">
        <v>0</v>
      </c>
      <c r="H397" s="216">
        <v>0</v>
      </c>
      <c r="I397" s="215">
        <v>0</v>
      </c>
      <c r="J397" s="214">
        <v>0</v>
      </c>
      <c r="L397" s="213">
        <v>0</v>
      </c>
      <c r="M397" s="211"/>
      <c r="N397" s="212">
        <v>0</v>
      </c>
      <c r="O397" s="211"/>
      <c r="P397" s="210">
        <v>0</v>
      </c>
      <c r="Q397" s="209">
        <v>0</v>
      </c>
      <c r="R397" s="208">
        <v>0</v>
      </c>
      <c r="AT397" s="54"/>
      <c r="AX397" s="1"/>
      <c r="AY397" s="1"/>
    </row>
    <row r="398" spans="2:58">
      <c r="AT398" s="54"/>
      <c r="AX398" s="1"/>
      <c r="AY398" s="1"/>
    </row>
    <row r="399" spans="2:58" ht="15.75">
      <c r="B399" s="207" t="s">
        <v>274</v>
      </c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X399" s="53"/>
      <c r="AZ399" s="53"/>
      <c r="BA399" s="53"/>
      <c r="BB399" s="53"/>
      <c r="BC399" s="53"/>
      <c r="BD399" s="53"/>
      <c r="BE399" s="53"/>
      <c r="BF399" s="53"/>
    </row>
    <row r="400" spans="2:58" ht="12" outlineLevel="1" thickBot="1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X400" s="53"/>
      <c r="AZ400" s="53"/>
      <c r="BA400" s="53"/>
      <c r="BB400" s="53"/>
      <c r="BC400" s="53"/>
      <c r="BD400" s="53"/>
      <c r="BE400" s="53"/>
      <c r="BF400" s="53"/>
    </row>
    <row r="401" spans="2:58" ht="3" customHeight="1" outlineLevel="1">
      <c r="B401" s="206"/>
      <c r="C401" s="205"/>
      <c r="D401" s="205"/>
      <c r="E401" s="205"/>
      <c r="F401" s="205"/>
      <c r="G401" s="205"/>
      <c r="H401" s="205"/>
      <c r="I401" s="205"/>
      <c r="J401" s="205"/>
      <c r="K401" s="205"/>
      <c r="L401" s="205"/>
      <c r="M401" s="204"/>
      <c r="N401" s="1"/>
      <c r="O401" s="206"/>
      <c r="P401" s="205"/>
      <c r="Q401" s="205"/>
      <c r="R401" s="205"/>
      <c r="S401" s="205"/>
      <c r="T401" s="205"/>
      <c r="U401" s="205"/>
      <c r="V401" s="205"/>
      <c r="W401" s="205"/>
      <c r="X401" s="205"/>
      <c r="Y401" s="205"/>
      <c r="Z401" s="204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X401" s="53"/>
      <c r="AZ401" s="53"/>
      <c r="BA401" s="53"/>
      <c r="BB401" s="53"/>
      <c r="BC401" s="53"/>
      <c r="BD401" s="53"/>
      <c r="BE401" s="53"/>
      <c r="BF401" s="53"/>
    </row>
    <row r="402" spans="2:58" ht="6.75" customHeight="1" outlineLevel="1">
      <c r="B402" s="203"/>
      <c r="C402" s="202"/>
      <c r="D402" s="202"/>
      <c r="E402" s="202"/>
      <c r="F402" s="202"/>
      <c r="G402" s="202"/>
      <c r="H402" s="202"/>
      <c r="I402" s="202"/>
      <c r="J402" s="202"/>
      <c r="K402" s="202"/>
      <c r="L402" s="202"/>
      <c r="M402" s="201"/>
      <c r="N402" s="1"/>
      <c r="O402" s="203"/>
      <c r="P402" s="202"/>
      <c r="Q402" s="202"/>
      <c r="R402" s="202"/>
      <c r="S402" s="202"/>
      <c r="T402" s="202"/>
      <c r="U402" s="202"/>
      <c r="V402" s="202"/>
      <c r="W402" s="202"/>
      <c r="X402" s="202"/>
      <c r="Y402" s="202"/>
      <c r="Z402" s="20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X402" s="53"/>
      <c r="AZ402" s="53"/>
      <c r="BA402" s="53"/>
      <c r="BB402" s="53"/>
      <c r="BC402" s="53"/>
      <c r="BD402" s="53"/>
      <c r="BE402" s="53"/>
      <c r="BF402" s="53"/>
    </row>
    <row r="403" spans="2:58" s="10" customFormat="1" ht="12.75" outlineLevel="1">
      <c r="B403" s="200" t="s">
        <v>273</v>
      </c>
      <c r="C403" s="199"/>
      <c r="D403" s="199"/>
      <c r="E403" s="199"/>
      <c r="F403" s="199"/>
      <c r="G403" s="199"/>
      <c r="H403" s="199"/>
      <c r="I403" s="199"/>
      <c r="J403" s="199"/>
      <c r="K403" s="199"/>
      <c r="L403" s="199"/>
      <c r="M403" s="198"/>
      <c r="O403" s="200" t="s">
        <v>272</v>
      </c>
      <c r="P403" s="199"/>
      <c r="Q403" s="199"/>
      <c r="R403" s="199"/>
      <c r="S403" s="199"/>
      <c r="T403" s="199"/>
      <c r="U403" s="199"/>
      <c r="V403" s="199"/>
      <c r="W403" s="199"/>
      <c r="X403" s="199"/>
      <c r="Y403" s="199"/>
      <c r="Z403" s="198"/>
      <c r="AQ403" s="1"/>
      <c r="AR403" s="1"/>
      <c r="AS403" s="1"/>
      <c r="AT403" s="1"/>
      <c r="AU403" s="1"/>
      <c r="AV403" s="1"/>
      <c r="AW403" s="53"/>
      <c r="AX403" s="53"/>
      <c r="AY403" s="53"/>
      <c r="AZ403" s="53"/>
      <c r="BA403" s="53"/>
      <c r="BB403" s="53"/>
      <c r="BC403" s="53"/>
      <c r="BD403" s="53"/>
      <c r="BE403" s="53"/>
      <c r="BF403" s="53"/>
    </row>
    <row r="404" spans="2:58" ht="7.5" customHeight="1" outlineLevel="1">
      <c r="B404" s="61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59"/>
      <c r="N404" s="1"/>
      <c r="O404" s="61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59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X404" s="53"/>
      <c r="AZ404" s="53"/>
      <c r="BA404" s="53"/>
      <c r="BB404" s="53"/>
      <c r="BC404" s="53"/>
      <c r="BD404" s="53"/>
      <c r="BE404" s="53"/>
      <c r="BF404" s="53"/>
    </row>
    <row r="405" spans="2:58" ht="3" customHeight="1" outlineLevel="1">
      <c r="B405" s="197"/>
      <c r="C405" s="196"/>
      <c r="D405" s="196"/>
      <c r="E405" s="196"/>
      <c r="F405" s="196"/>
      <c r="G405" s="196"/>
      <c r="H405" s="196"/>
      <c r="I405" s="196"/>
      <c r="J405" s="196"/>
      <c r="K405" s="196"/>
      <c r="L405" s="196"/>
      <c r="M405" s="195"/>
      <c r="N405" s="1"/>
      <c r="O405" s="197"/>
      <c r="P405" s="196"/>
      <c r="Q405" s="196"/>
      <c r="R405" s="196"/>
      <c r="S405" s="196"/>
      <c r="T405" s="196"/>
      <c r="U405" s="196"/>
      <c r="V405" s="196"/>
      <c r="W405" s="196"/>
      <c r="X405" s="196"/>
      <c r="Y405" s="196"/>
      <c r="Z405" s="195"/>
      <c r="AA405" s="1"/>
      <c r="AB405" s="1"/>
      <c r="AC405" s="1"/>
      <c r="AD405" s="1"/>
      <c r="AE405" s="1"/>
      <c r="AF405" s="180"/>
      <c r="AG405" s="194"/>
      <c r="AH405" s="180"/>
      <c r="AI405" s="180"/>
      <c r="AJ405" s="180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X405" s="53"/>
      <c r="AZ405" s="53"/>
      <c r="BA405" s="53"/>
      <c r="BB405" s="53"/>
      <c r="BC405" s="53"/>
      <c r="BD405" s="53"/>
      <c r="BE405" s="53"/>
      <c r="BF405" s="53"/>
    </row>
    <row r="406" spans="2:58" outlineLevel="1">
      <c r="B406" s="154"/>
      <c r="C406" s="99"/>
      <c r="D406" s="99"/>
      <c r="E406" s="72"/>
      <c r="F406" s="72"/>
      <c r="G406" s="72"/>
      <c r="H406" s="100"/>
      <c r="I406" s="100"/>
      <c r="J406" s="100"/>
      <c r="K406" s="99"/>
      <c r="L406" s="99"/>
      <c r="M406" s="98"/>
      <c r="N406" s="1"/>
      <c r="O406" s="154"/>
      <c r="P406" s="99"/>
      <c r="Q406" s="99"/>
      <c r="R406" s="72"/>
      <c r="S406" s="72"/>
      <c r="T406" s="72"/>
      <c r="U406" s="100"/>
      <c r="V406" s="100"/>
      <c r="W406" s="100"/>
      <c r="X406" s="99"/>
      <c r="Y406" s="99"/>
      <c r="Z406" s="98"/>
      <c r="AA406" s="1"/>
      <c r="AB406" s="1"/>
      <c r="AC406" s="1"/>
      <c r="AD406" s="1"/>
      <c r="AE406" s="1"/>
      <c r="AF406" s="1"/>
      <c r="AG406" s="1"/>
      <c r="AH406" s="1"/>
      <c r="AI406" s="1"/>
      <c r="AJ406" s="180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X406" s="53"/>
      <c r="AZ406" s="53"/>
      <c r="BA406" s="53"/>
      <c r="BB406" s="53"/>
      <c r="BC406" s="53"/>
      <c r="BD406" s="53"/>
      <c r="BE406" s="53"/>
      <c r="BF406" s="53"/>
    </row>
    <row r="407" spans="2:58" outlineLevel="1">
      <c r="B407" s="193" t="s">
        <v>271</v>
      </c>
      <c r="C407" s="192" t="str">
        <f>B2</f>
        <v>002</v>
      </c>
      <c r="D407" s="182" t="s">
        <v>270</v>
      </c>
      <c r="E407" s="186" t="str">
        <f>D235</f>
        <v>PENINA</v>
      </c>
      <c r="F407" s="185"/>
      <c r="G407" s="185"/>
      <c r="H407" s="185"/>
      <c r="I407" s="185"/>
      <c r="J407" s="182" t="s">
        <v>269</v>
      </c>
      <c r="K407" s="189">
        <f>'GESTÃO CONTRATO'!D237</f>
        <v>22177</v>
      </c>
      <c r="L407" s="191" t="s">
        <v>268</v>
      </c>
      <c r="M407" s="190"/>
      <c r="N407" s="1"/>
      <c r="O407" s="101" t="s">
        <v>267</v>
      </c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1"/>
      <c r="AA407" s="1"/>
      <c r="AB407" s="1"/>
      <c r="AC407" s="1"/>
      <c r="AD407" s="1"/>
      <c r="AE407" s="1"/>
      <c r="AF407" s="1"/>
      <c r="AG407" s="1"/>
      <c r="AH407" s="1"/>
      <c r="AI407" s="1"/>
      <c r="AJ407" s="180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X407" s="53"/>
      <c r="AZ407" s="53"/>
      <c r="BA407" s="53"/>
      <c r="BB407" s="53"/>
      <c r="BC407" s="53"/>
      <c r="BD407" s="53"/>
      <c r="BE407" s="53"/>
      <c r="BF407" s="53"/>
    </row>
    <row r="408" spans="2:58" outlineLevel="1">
      <c r="B408" s="129" t="s">
        <v>266</v>
      </c>
      <c r="C408" s="123"/>
      <c r="D408" s="186" t="str">
        <f>'GESTÃO CONTRATO'!D243</f>
        <v>Adilson</v>
      </c>
      <c r="E408" s="185"/>
      <c r="F408" s="184" t="s">
        <v>264</v>
      </c>
      <c r="G408" s="184"/>
      <c r="H408" s="183" t="str">
        <f>VLOOKUP(D408,Geral!$F$69:$G$77,2,FALSE)</f>
        <v>7283-1466</v>
      </c>
      <c r="I408" s="183"/>
      <c r="J408" s="182"/>
      <c r="K408" s="189"/>
      <c r="L408" s="182"/>
      <c r="M408" s="181"/>
      <c r="N408" s="1"/>
      <c r="O408" s="149"/>
      <c r="P408" s="188"/>
      <c r="Q408" s="188"/>
      <c r="R408" s="188"/>
      <c r="S408" s="188"/>
      <c r="T408" s="188"/>
      <c r="U408" s="188"/>
      <c r="V408" s="188"/>
      <c r="W408" s="188"/>
      <c r="X408" s="188"/>
      <c r="Y408" s="188"/>
      <c r="Z408" s="187"/>
      <c r="AA408" s="1"/>
      <c r="AB408" s="1"/>
      <c r="AC408" s="1"/>
      <c r="AD408" s="1"/>
      <c r="AE408" s="1"/>
      <c r="AF408" s="1"/>
      <c r="AG408" s="1"/>
      <c r="AH408" s="1"/>
      <c r="AI408" s="1"/>
      <c r="AJ408" s="180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2:58" ht="12.75" customHeight="1" outlineLevel="1">
      <c r="B409" s="129" t="s">
        <v>265</v>
      </c>
      <c r="C409" s="123"/>
      <c r="D409" s="186" t="str">
        <f>'GESTÃO CONTRATO'!D242</f>
        <v>RANGEL</v>
      </c>
      <c r="E409" s="185"/>
      <c r="F409" s="184" t="s">
        <v>264</v>
      </c>
      <c r="G409" s="184"/>
      <c r="H409" s="183" t="str">
        <f>VLOOKUP(D409,Geral!$F$69:$G$77,2,FALSE)</f>
        <v>(19) 9786-1695</v>
      </c>
      <c r="I409" s="183"/>
      <c r="J409" s="127"/>
      <c r="K409" s="127"/>
      <c r="L409" s="182"/>
      <c r="M409" s="181"/>
      <c r="N409" s="1"/>
      <c r="O409" s="64">
        <f>'GESTÃO CONTRATO'!P186</f>
        <v>0</v>
      </c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2"/>
      <c r="AA409" s="1"/>
      <c r="AB409" s="1"/>
      <c r="AC409" s="1"/>
      <c r="AD409" s="1"/>
      <c r="AE409" s="1"/>
      <c r="AF409" s="1"/>
      <c r="AG409" s="1"/>
      <c r="AH409" s="1"/>
      <c r="AI409" s="1"/>
      <c r="AJ409" s="180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2:58" ht="12.75" customHeight="1" outlineLevel="1">
      <c r="B410" s="129" t="s">
        <v>263</v>
      </c>
      <c r="C410" s="123"/>
      <c r="D410" s="63" t="str">
        <f>CONCATENATE('GESTÃO CONTRATO'!D238,", ",'GESTÃO CONTRATO'!D239,", ",'GESTÃO CONTRATO'!D240,", ",'GESTÃO CONTRATO'!D241)</f>
        <v>Avenida Zélia de Lima Rosa, 3.575, Pinhal, Boituva, SP</v>
      </c>
      <c r="E410" s="63"/>
      <c r="F410" s="63"/>
      <c r="G410" s="63"/>
      <c r="H410" s="63"/>
      <c r="I410" s="63"/>
      <c r="J410" s="63"/>
      <c r="K410" s="63"/>
      <c r="L410" s="63"/>
      <c r="M410" s="62"/>
      <c r="N410" s="1"/>
      <c r="O410" s="64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2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2:58" outlineLevel="1">
      <c r="B411" s="179"/>
      <c r="C411" s="178"/>
      <c r="D411" s="177"/>
      <c r="E411" s="177"/>
      <c r="F411" s="177"/>
      <c r="G411" s="177"/>
      <c r="H411" s="177"/>
      <c r="I411" s="177"/>
      <c r="J411" s="177"/>
      <c r="K411" s="177"/>
      <c r="L411" s="177"/>
      <c r="M411" s="176"/>
      <c r="N411" s="1"/>
      <c r="O411" s="64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2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2:58" outlineLevel="1">
      <c r="B412" s="175" t="s">
        <v>262</v>
      </c>
      <c r="C412" s="174"/>
      <c r="D412" s="173"/>
      <c r="E412" s="173"/>
      <c r="F412" s="173"/>
      <c r="G412" s="173"/>
      <c r="H412" s="173"/>
      <c r="I412" s="173"/>
      <c r="J412" s="173"/>
      <c r="K412" s="173"/>
      <c r="L412" s="173"/>
      <c r="M412" s="172"/>
      <c r="N412" s="1"/>
      <c r="O412" s="64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2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2:58" outlineLevel="1">
      <c r="B413" s="171"/>
      <c r="C413" s="170"/>
      <c r="D413" s="169"/>
      <c r="E413" s="169"/>
      <c r="F413" s="169"/>
      <c r="G413" s="169"/>
      <c r="H413" s="169"/>
      <c r="I413" s="169"/>
      <c r="J413" s="169"/>
      <c r="K413" s="169"/>
      <c r="L413" s="169"/>
      <c r="M413" s="168"/>
      <c r="N413" s="1"/>
      <c r="O413" s="64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2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2:58" outlineLevel="1">
      <c r="B414" s="80" t="s">
        <v>261</v>
      </c>
      <c r="C414" s="79"/>
      <c r="D414" s="79"/>
      <c r="E414" s="167" t="s">
        <v>248</v>
      </c>
      <c r="F414" s="167"/>
      <c r="G414" s="167" t="s">
        <v>152</v>
      </c>
      <c r="H414" s="167"/>
      <c r="I414" s="167" t="s">
        <v>143</v>
      </c>
      <c r="J414" s="167"/>
      <c r="K414" s="166" t="s">
        <v>247</v>
      </c>
      <c r="L414" s="166"/>
      <c r="M414" s="165"/>
      <c r="N414" s="1"/>
      <c r="O414" s="64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2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2:58" ht="12.75" customHeight="1" outlineLevel="1">
      <c r="B415" s="164"/>
      <c r="C415" s="163"/>
      <c r="D415" s="163"/>
      <c r="E415" s="162"/>
      <c r="F415" s="162"/>
      <c r="G415" s="162"/>
      <c r="H415" s="162"/>
      <c r="I415" s="162"/>
      <c r="J415" s="162"/>
      <c r="K415" s="161"/>
      <c r="L415" s="161"/>
      <c r="M415" s="160"/>
      <c r="N415" s="1"/>
      <c r="O415" s="64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2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2:58" ht="12.75" customHeight="1" outlineLevel="1">
      <c r="B416" s="139" t="s">
        <v>260</v>
      </c>
      <c r="C416" s="138"/>
      <c r="D416" s="137"/>
      <c r="E416" s="159">
        <f>'GESTÃO CONTRATO'!E36</f>
        <v>0</v>
      </c>
      <c r="F416" s="158"/>
      <c r="G416" s="151">
        <f>'GESTÃO CONTRATO'!F36</f>
        <v>40551</v>
      </c>
      <c r="H416" s="150"/>
      <c r="I416" s="151">
        <f>'GESTÃO CONTRATO'!G36</f>
        <v>40551</v>
      </c>
      <c r="J416" s="150"/>
      <c r="K416" s="87"/>
      <c r="L416" s="86"/>
      <c r="M416" s="85"/>
      <c r="N416" s="141"/>
      <c r="O416" s="64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2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2:51" outlineLevel="1">
      <c r="B417" s="139" t="s">
        <v>156</v>
      </c>
      <c r="C417" s="138"/>
      <c r="D417" s="137"/>
      <c r="E417" s="153">
        <f>'GESTÃO CONTRATO'!E37</f>
        <v>0</v>
      </c>
      <c r="F417" s="152"/>
      <c r="G417" s="151">
        <f>'GESTÃO CONTRATO'!F37</f>
        <v>40551</v>
      </c>
      <c r="H417" s="150"/>
      <c r="I417" s="151">
        <f>'GESTÃO CONTRATO'!G37</f>
        <v>40551</v>
      </c>
      <c r="J417" s="150"/>
      <c r="K417" s="87"/>
      <c r="L417" s="86"/>
      <c r="M417" s="85"/>
      <c r="N417" s="55"/>
      <c r="O417" s="64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2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2:51" outlineLevel="1">
      <c r="B418" s="139" t="s">
        <v>259</v>
      </c>
      <c r="C418" s="138"/>
      <c r="D418" s="137"/>
      <c r="E418" s="153" t="str">
        <f>'GESTÃO CONTRATO'!E38</f>
        <v>7</v>
      </c>
      <c r="F418" s="152"/>
      <c r="G418" s="151">
        <f>'GESTÃO CONTRATO'!F38</f>
        <v>40551</v>
      </c>
      <c r="H418" s="150"/>
      <c r="I418" s="151">
        <f>'GESTÃO CONTRATO'!G38</f>
        <v>40558</v>
      </c>
      <c r="J418" s="150"/>
      <c r="K418" s="87"/>
      <c r="L418" s="86"/>
      <c r="M418" s="85"/>
      <c r="N418" s="55"/>
      <c r="O418" s="64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2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2:51" outlineLevel="1">
      <c r="B419" s="139" t="s">
        <v>258</v>
      </c>
      <c r="C419" s="138"/>
      <c r="D419" s="137"/>
      <c r="E419" s="153" t="str">
        <f>'GESTÃO CONTRATO'!E39</f>
        <v>25</v>
      </c>
      <c r="F419" s="152"/>
      <c r="G419" s="151">
        <f>'GESTÃO CONTRATO'!F39</f>
        <v>40551</v>
      </c>
      <c r="H419" s="150"/>
      <c r="I419" s="151">
        <f>'GESTÃO CONTRATO'!G39</f>
        <v>40576</v>
      </c>
      <c r="J419" s="150"/>
      <c r="K419" s="87"/>
      <c r="L419" s="86"/>
      <c r="M419" s="85"/>
      <c r="N419" s="55"/>
      <c r="O419" s="64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2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2:51" outlineLevel="1">
      <c r="B420" s="139" t="s">
        <v>257</v>
      </c>
      <c r="C420" s="138"/>
      <c r="D420" s="137"/>
      <c r="E420" s="153">
        <f>'GESTÃO CONTRATO'!E40</f>
        <v>38</v>
      </c>
      <c r="F420" s="152"/>
      <c r="G420" s="151">
        <f>'GESTÃO CONTRATO'!F40</f>
        <v>40558</v>
      </c>
      <c r="H420" s="150"/>
      <c r="I420" s="151">
        <f>'GESTÃO CONTRATO'!G40</f>
        <v>40596</v>
      </c>
      <c r="J420" s="150"/>
      <c r="K420" s="87"/>
      <c r="L420" s="86"/>
      <c r="M420" s="85"/>
      <c r="N420" s="55"/>
      <c r="O420" s="64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2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2:51" outlineLevel="1">
      <c r="B421" s="139" t="s">
        <v>256</v>
      </c>
      <c r="C421" s="138"/>
      <c r="D421" s="137"/>
      <c r="E421" s="153" t="str">
        <f>'GESTÃO CONTRATO'!E42</f>
        <v>45</v>
      </c>
      <c r="F421" s="152"/>
      <c r="G421" s="151">
        <f>'GESTÃO CONTRATO'!F42</f>
        <v>40596</v>
      </c>
      <c r="H421" s="150"/>
      <c r="I421" s="151">
        <f>'GESTÃO CONTRATO'!G42</f>
        <v>40641</v>
      </c>
      <c r="J421" s="150"/>
      <c r="K421" s="87"/>
      <c r="L421" s="86"/>
      <c r="M421" s="85"/>
      <c r="N421" s="55"/>
      <c r="O421" s="64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2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2:51" outlineLevel="1">
      <c r="B422" s="139" t="s">
        <v>255</v>
      </c>
      <c r="C422" s="138"/>
      <c r="D422" s="137"/>
      <c r="E422" s="153" t="str">
        <f>'GESTÃO CONTRATO'!E44</f>
        <v>15</v>
      </c>
      <c r="F422" s="152"/>
      <c r="G422" s="151">
        <f>'GESTÃO CONTRATO'!F44</f>
        <v>40551</v>
      </c>
      <c r="H422" s="150"/>
      <c r="I422" s="151">
        <f>'GESTÃO CONTRATO'!G44</f>
        <v>40566</v>
      </c>
      <c r="J422" s="150"/>
      <c r="K422" s="87"/>
      <c r="L422" s="86"/>
      <c r="M422" s="85"/>
      <c r="N422" s="55"/>
      <c r="O422" s="64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2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2:51" outlineLevel="1">
      <c r="B423" s="139" t="s">
        <v>232</v>
      </c>
      <c r="C423" s="138"/>
      <c r="D423" s="137"/>
      <c r="E423" s="153" t="str">
        <f>'GESTÃO CONTRATO'!E45</f>
        <v>44</v>
      </c>
      <c r="F423" s="152"/>
      <c r="G423" s="151">
        <f>'GESTÃO CONTRATO'!F45</f>
        <v>40641</v>
      </c>
      <c r="H423" s="150"/>
      <c r="I423" s="151">
        <f>'GESTÃO CONTRATO'!G45</f>
        <v>40685</v>
      </c>
      <c r="J423" s="150"/>
      <c r="K423" s="87"/>
      <c r="L423" s="86"/>
      <c r="M423" s="85"/>
      <c r="N423" s="55"/>
      <c r="O423" s="157"/>
      <c r="P423" s="156"/>
      <c r="Q423" s="156"/>
      <c r="R423" s="156"/>
      <c r="S423" s="156"/>
      <c r="T423" s="156"/>
      <c r="U423" s="156"/>
      <c r="V423" s="156"/>
      <c r="W423" s="156"/>
      <c r="X423" s="156"/>
      <c r="Y423" s="156"/>
      <c r="Z423" s="155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2:51" outlineLevel="1">
      <c r="B424" s="139" t="s">
        <v>254</v>
      </c>
      <c r="C424" s="138"/>
      <c r="D424" s="137"/>
      <c r="E424" s="153" t="str">
        <f>'GESTÃO CONTRATO'!E46</f>
        <v>26</v>
      </c>
      <c r="F424" s="152"/>
      <c r="G424" s="151">
        <f>'GESTÃO CONTRATO'!F46</f>
        <v>40641</v>
      </c>
      <c r="H424" s="150"/>
      <c r="I424" s="151">
        <f>'GESTÃO CONTRATO'!G46</f>
        <v>40667</v>
      </c>
      <c r="J424" s="150"/>
      <c r="K424" s="87"/>
      <c r="L424" s="86"/>
      <c r="M424" s="85"/>
      <c r="N424" s="55"/>
      <c r="O424" s="154"/>
      <c r="P424" s="99"/>
      <c r="Q424" s="99"/>
      <c r="R424" s="72"/>
      <c r="S424" s="72"/>
      <c r="T424" s="72"/>
      <c r="U424" s="100"/>
      <c r="V424" s="100"/>
      <c r="W424" s="100"/>
      <c r="X424" s="99"/>
      <c r="Y424" s="99"/>
      <c r="Z424" s="98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2:51" outlineLevel="1">
      <c r="B425" s="139" t="s">
        <v>253</v>
      </c>
      <c r="C425" s="138"/>
      <c r="D425" s="137"/>
      <c r="E425" s="153" t="str">
        <f>'GESTÃO CONTRATO'!E52</f>
        <v>445</v>
      </c>
      <c r="F425" s="152"/>
      <c r="G425" s="151">
        <f>'GESTÃO CONTRATO'!F52</f>
        <v>40641</v>
      </c>
      <c r="H425" s="150"/>
      <c r="I425" s="151">
        <f>'GESTÃO CONTRATO'!G52</f>
        <v>41086</v>
      </c>
      <c r="J425" s="150"/>
      <c r="K425" s="87"/>
      <c r="L425" s="86"/>
      <c r="M425" s="85"/>
      <c r="N425" s="55"/>
      <c r="O425" s="101" t="s">
        <v>252</v>
      </c>
      <c r="P425" s="99"/>
      <c r="Q425" s="99"/>
      <c r="R425" s="72"/>
      <c r="S425" s="72"/>
      <c r="T425" s="72"/>
      <c r="U425" s="100"/>
      <c r="V425" s="100"/>
      <c r="W425" s="100"/>
      <c r="X425" s="99"/>
      <c r="Y425" s="99"/>
      <c r="Z425" s="98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2:51" outlineLevel="1">
      <c r="B426" s="139" t="s">
        <v>251</v>
      </c>
      <c r="C426" s="138"/>
      <c r="D426" s="137"/>
      <c r="E426" s="153">
        <f>'GESTÃO CONTRATO'!E53</f>
        <v>419</v>
      </c>
      <c r="F426" s="152"/>
      <c r="G426" s="151">
        <f>'GESTÃO CONTRATO'!F53</f>
        <v>40667</v>
      </c>
      <c r="H426" s="150"/>
      <c r="I426" s="151">
        <f>'GESTÃO CONTRATO'!G53</f>
        <v>41086</v>
      </c>
      <c r="J426" s="150"/>
      <c r="K426" s="87"/>
      <c r="L426" s="86"/>
      <c r="M426" s="85"/>
      <c r="N426" s="55"/>
      <c r="O426" s="149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2:51" ht="12.75" customHeight="1" outlineLevel="1">
      <c r="B427" s="139" t="s">
        <v>250</v>
      </c>
      <c r="C427" s="138"/>
      <c r="D427" s="137"/>
      <c r="E427" s="153">
        <f>'GESTÃO CONTRATO'!E54</f>
        <v>535</v>
      </c>
      <c r="F427" s="152"/>
      <c r="G427" s="151">
        <f>'GESTÃO CONTRATO'!F54</f>
        <v>40641</v>
      </c>
      <c r="H427" s="150"/>
      <c r="I427" s="151">
        <f>'GESTÃO CONTRATO'!G54</f>
        <v>41086</v>
      </c>
      <c r="J427" s="150"/>
      <c r="K427" s="87"/>
      <c r="L427" s="86"/>
      <c r="M427" s="85"/>
      <c r="N427" s="55"/>
      <c r="O427" s="64">
        <f>'GESTÃO CONTRATO'!P203</f>
        <v>0</v>
      </c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2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2:51" outlineLevel="1">
      <c r="B428" s="149"/>
      <c r="C428" s="72"/>
      <c r="D428" s="72"/>
      <c r="E428" s="100"/>
      <c r="F428" s="100"/>
      <c r="G428" s="148"/>
      <c r="H428" s="148"/>
      <c r="I428" s="148"/>
      <c r="J428" s="148"/>
      <c r="K428" s="72"/>
      <c r="L428" s="72"/>
      <c r="M428" s="71"/>
      <c r="N428" s="55"/>
      <c r="O428" s="64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2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2:51" outlineLevel="1">
      <c r="B429" s="101" t="s">
        <v>249</v>
      </c>
      <c r="C429" s="144"/>
      <c r="D429" s="144"/>
      <c r="E429" s="147" t="s">
        <v>248</v>
      </c>
      <c r="F429" s="147"/>
      <c r="G429" s="147" t="s">
        <v>152</v>
      </c>
      <c r="H429" s="147"/>
      <c r="I429" s="147" t="s">
        <v>143</v>
      </c>
      <c r="J429" s="147"/>
      <c r="K429" s="146" t="s">
        <v>247</v>
      </c>
      <c r="L429" s="146"/>
      <c r="M429" s="145"/>
      <c r="N429" s="55"/>
      <c r="O429" s="64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2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2:51" outlineLevel="1">
      <c r="B430" s="101"/>
      <c r="C430" s="144"/>
      <c r="D430" s="144"/>
      <c r="E430" s="100" t="s">
        <v>246</v>
      </c>
      <c r="F430" s="100" t="s">
        <v>245</v>
      </c>
      <c r="G430" s="100" t="s">
        <v>246</v>
      </c>
      <c r="H430" s="100" t="s">
        <v>245</v>
      </c>
      <c r="I430" s="100" t="s">
        <v>246</v>
      </c>
      <c r="J430" s="100" t="s">
        <v>245</v>
      </c>
      <c r="K430" s="143"/>
      <c r="L430" s="143"/>
      <c r="M430" s="142"/>
      <c r="N430" s="141"/>
      <c r="O430" s="64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2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2:51" outlineLevel="1">
      <c r="B431" s="139" t="s">
        <v>244</v>
      </c>
      <c r="C431" s="138"/>
      <c r="D431" s="137"/>
      <c r="E431" s="140">
        <f>'GESTÃO CONTRATO'!F24</f>
        <v>0</v>
      </c>
      <c r="F431" s="140">
        <f>'GESTÃO CONTRATO'!J24</f>
        <v>0</v>
      </c>
      <c r="G431" s="135">
        <f>'GESTÃO CONTRATO'!H24</f>
        <v>40596</v>
      </c>
      <c r="H431" s="135">
        <f>'GESTÃO CONTRATO'!K24</f>
        <v>0</v>
      </c>
      <c r="I431" s="135">
        <f>'GESTÃO CONTRATO'!I24</f>
        <v>40596</v>
      </c>
      <c r="J431" s="135">
        <f>'GESTÃO CONTRATO'!L24</f>
        <v>0</v>
      </c>
      <c r="K431" s="87"/>
      <c r="L431" s="86"/>
      <c r="M431" s="85"/>
      <c r="O431" s="64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2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2:51" outlineLevel="1">
      <c r="B432" s="139" t="s">
        <v>243</v>
      </c>
      <c r="C432" s="138"/>
      <c r="D432" s="137"/>
      <c r="E432" s="136">
        <f>'GESTÃO CONTRATO'!F25</f>
        <v>0</v>
      </c>
      <c r="F432" s="136">
        <f>'GESTÃO CONTRATO'!J25</f>
        <v>0</v>
      </c>
      <c r="G432" s="135">
        <f>'GESTÃO CONTRATO'!H25</f>
        <v>40641</v>
      </c>
      <c r="H432" s="135">
        <f>'GESTÃO CONTRATO'!K25</f>
        <v>0</v>
      </c>
      <c r="I432" s="135">
        <f>'GESTÃO CONTRATO'!I25</f>
        <v>40641</v>
      </c>
      <c r="J432" s="135">
        <f>'GESTÃO CONTRATO'!L25</f>
        <v>0</v>
      </c>
      <c r="K432" s="87"/>
      <c r="L432" s="86"/>
      <c r="M432" s="85"/>
      <c r="N432" s="1"/>
      <c r="O432" s="64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2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2:51" outlineLevel="1">
      <c r="B433" s="139" t="s">
        <v>242</v>
      </c>
      <c r="C433" s="138"/>
      <c r="D433" s="137"/>
      <c r="E433" s="136">
        <f>'GESTÃO CONTRATO'!F26</f>
        <v>0</v>
      </c>
      <c r="F433" s="136">
        <f>'GESTÃO CONTRATO'!J26</f>
        <v>0</v>
      </c>
      <c r="G433" s="135">
        <f>'GESTÃO CONTRATO'!H26</f>
        <v>0</v>
      </c>
      <c r="H433" s="135">
        <f>'GESTÃO CONTRATO'!K26</f>
        <v>0</v>
      </c>
      <c r="I433" s="135">
        <f>'GESTÃO CONTRATO'!I26</f>
        <v>0</v>
      </c>
      <c r="J433" s="135">
        <f>'GESTÃO CONTRATO'!L26</f>
        <v>0</v>
      </c>
      <c r="K433" s="87"/>
      <c r="L433" s="86"/>
      <c r="M433" s="85"/>
      <c r="N433" s="1"/>
      <c r="O433" s="64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2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2:51" outlineLevel="1">
      <c r="B434" s="139" t="s">
        <v>241</v>
      </c>
      <c r="C434" s="138"/>
      <c r="D434" s="137"/>
      <c r="E434" s="136">
        <f>'GESTÃO CONTRATO'!F27</f>
        <v>0</v>
      </c>
      <c r="F434" s="136">
        <f>'GESTÃO CONTRATO'!J27</f>
        <v>0</v>
      </c>
      <c r="G434" s="135">
        <f>'GESTÃO CONTRATO'!H27</f>
        <v>40667</v>
      </c>
      <c r="H434" s="135">
        <f>'GESTÃO CONTRATO'!K27</f>
        <v>0</v>
      </c>
      <c r="I434" s="135">
        <f>'GESTÃO CONTRATO'!I27</f>
        <v>40667</v>
      </c>
      <c r="J434" s="135">
        <f>'GESTÃO CONTRATO'!L27</f>
        <v>0</v>
      </c>
      <c r="K434" s="87"/>
      <c r="L434" s="86"/>
      <c r="M434" s="85"/>
      <c r="N434" s="1"/>
      <c r="O434" s="64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2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2:51" outlineLevel="1">
      <c r="B435" s="139" t="s">
        <v>240</v>
      </c>
      <c r="C435" s="138"/>
      <c r="D435" s="137"/>
      <c r="E435" s="136">
        <f>'GESTÃO CONTRATO'!F28</f>
        <v>0</v>
      </c>
      <c r="F435" s="136">
        <f>'GESTÃO CONTRATO'!J28</f>
        <v>0</v>
      </c>
      <c r="G435" s="135">
        <f>'GESTÃO CONTRATO'!H28</f>
        <v>40596</v>
      </c>
      <c r="H435" s="135">
        <f>'GESTÃO CONTRATO'!K28</f>
        <v>0</v>
      </c>
      <c r="I435" s="135">
        <f>'GESTÃO CONTRATO'!I28</f>
        <v>40596</v>
      </c>
      <c r="J435" s="135">
        <f>'GESTÃO CONTRATO'!L28</f>
        <v>0</v>
      </c>
      <c r="K435" s="87"/>
      <c r="L435" s="86"/>
      <c r="M435" s="85"/>
      <c r="N435" s="1"/>
      <c r="O435" s="64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2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2:51" outlineLevel="1">
      <c r="B436" s="139" t="s">
        <v>219</v>
      </c>
      <c r="C436" s="138"/>
      <c r="D436" s="137"/>
      <c r="E436" s="136">
        <f>'GESTÃO CONTRATO'!F29</f>
        <v>0</v>
      </c>
      <c r="F436" s="136">
        <f>'GESTÃO CONTRATO'!J29</f>
        <v>0</v>
      </c>
      <c r="G436" s="135">
        <f>'GESTÃO CONTRATO'!H29</f>
        <v>40667</v>
      </c>
      <c r="H436" s="135">
        <f>'GESTÃO CONTRATO'!K29</f>
        <v>0</v>
      </c>
      <c r="I436" s="135">
        <f>'GESTÃO CONTRATO'!I29</f>
        <v>40667</v>
      </c>
      <c r="J436" s="135">
        <f>'GESTÃO CONTRATO'!L29</f>
        <v>0</v>
      </c>
      <c r="K436" s="87"/>
      <c r="L436" s="86"/>
      <c r="M436" s="85"/>
      <c r="N436" s="1"/>
      <c r="O436" s="64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2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2:51" ht="13.5" customHeight="1" outlineLevel="1">
      <c r="B437" s="139" t="s">
        <v>239</v>
      </c>
      <c r="C437" s="138"/>
      <c r="D437" s="137"/>
      <c r="E437" s="136">
        <f>'GESTÃO CONTRATO'!F30</f>
        <v>0</v>
      </c>
      <c r="F437" s="136">
        <f>'GESTÃO CONTRATO'!J30</f>
        <v>0</v>
      </c>
      <c r="G437" s="135">
        <f>'GESTÃO CONTRATO'!H30</f>
        <v>40667</v>
      </c>
      <c r="H437" s="135">
        <f>'GESTÃO CONTRATO'!K30</f>
        <v>0</v>
      </c>
      <c r="I437" s="135">
        <f>'GESTÃO CONTRATO'!I30</f>
        <v>40667</v>
      </c>
      <c r="J437" s="135">
        <f>'GESTÃO CONTRATO'!L30</f>
        <v>0</v>
      </c>
      <c r="K437" s="87"/>
      <c r="L437" s="86"/>
      <c r="M437" s="85"/>
      <c r="N437" s="1"/>
      <c r="O437" s="64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2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2:51" outlineLevel="1">
      <c r="B438" s="134"/>
      <c r="C438" s="131"/>
      <c r="D438" s="131"/>
      <c r="E438" s="133"/>
      <c r="F438" s="133"/>
      <c r="G438" s="133"/>
      <c r="H438" s="132"/>
      <c r="I438" s="132"/>
      <c r="J438" s="132"/>
      <c r="K438" s="131"/>
      <c r="L438" s="131"/>
      <c r="M438" s="130"/>
      <c r="N438" s="1"/>
      <c r="O438" s="64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2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2:51" outlineLevel="1">
      <c r="B439" s="128"/>
      <c r="C439" s="114"/>
      <c r="D439" s="114"/>
      <c r="E439" s="126"/>
      <c r="F439" s="126"/>
      <c r="G439" s="126"/>
      <c r="H439" s="121"/>
      <c r="I439" s="121"/>
      <c r="J439" s="121"/>
      <c r="K439" s="114"/>
      <c r="L439" s="114"/>
      <c r="M439" s="122"/>
      <c r="N439" s="1"/>
      <c r="O439" s="64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2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2:51" ht="12.75" customHeight="1" outlineLevel="1">
      <c r="B440" s="129" t="s">
        <v>238</v>
      </c>
      <c r="C440" s="123"/>
      <c r="D440" s="123"/>
      <c r="E440" s="126"/>
      <c r="F440" s="126"/>
      <c r="G440" s="72"/>
      <c r="H440" s="72"/>
      <c r="I440" s="123" t="s">
        <v>237</v>
      </c>
      <c r="J440" s="123"/>
      <c r="K440" s="123"/>
      <c r="L440" s="114"/>
      <c r="M440" s="122"/>
      <c r="N440" s="1"/>
      <c r="O440" s="64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2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2:51" outlineLevel="1">
      <c r="B441" s="128"/>
      <c r="C441" s="126"/>
      <c r="D441" s="127" t="s">
        <v>235</v>
      </c>
      <c r="E441" s="127"/>
      <c r="F441" s="127" t="s">
        <v>236</v>
      </c>
      <c r="G441" s="127"/>
      <c r="H441" s="72"/>
      <c r="I441" s="114"/>
      <c r="J441" s="126"/>
      <c r="K441" s="125" t="s">
        <v>235</v>
      </c>
      <c r="L441" s="125"/>
      <c r="M441" s="71"/>
      <c r="N441" s="1"/>
      <c r="O441" s="64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2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2:51" ht="12.75" customHeight="1" outlineLevel="1">
      <c r="B442" s="92" t="s">
        <v>234</v>
      </c>
      <c r="C442" s="91"/>
      <c r="D442" s="90" t="str">
        <f>'GESTÃO CONTRATO'!E203</f>
        <v>-----</v>
      </c>
      <c r="E442" s="89"/>
      <c r="F442" s="90" t="str">
        <f>'GESTÃO CONTRATO'!F203</f>
        <v>-----</v>
      </c>
      <c r="G442" s="89"/>
      <c r="H442" s="72"/>
      <c r="I442" s="124" t="s">
        <v>233</v>
      </c>
      <c r="J442" s="124"/>
      <c r="K442" s="90" t="str">
        <f>'GESTÃO CONTRATO'!E187</f>
        <v>-----</v>
      </c>
      <c r="L442" s="89"/>
      <c r="M442" s="71"/>
      <c r="N442" s="1"/>
      <c r="O442" s="64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2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2:51" outlineLevel="1">
      <c r="B443" s="92" t="s">
        <v>232</v>
      </c>
      <c r="C443" s="91"/>
      <c r="D443" s="90" t="str">
        <f>'GESTÃO CONTRATO'!E204</f>
        <v>-----</v>
      </c>
      <c r="E443" s="89"/>
      <c r="F443" s="90" t="str">
        <f>'GESTÃO CONTRATO'!F204</f>
        <v>-----</v>
      </c>
      <c r="G443" s="89"/>
      <c r="H443" s="72"/>
      <c r="I443" s="124" t="s">
        <v>231</v>
      </c>
      <c r="J443" s="124"/>
      <c r="K443" s="90" t="str">
        <f>'GESTÃO CONTRATO'!E188</f>
        <v>-----</v>
      </c>
      <c r="L443" s="89"/>
      <c r="M443" s="71"/>
      <c r="N443" s="1"/>
      <c r="O443" s="64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2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2:51" outlineLevel="1">
      <c r="B444" s="92" t="s">
        <v>230</v>
      </c>
      <c r="C444" s="91"/>
      <c r="D444" s="90" t="str">
        <f>'GESTÃO CONTRATO'!E205</f>
        <v>-----</v>
      </c>
      <c r="E444" s="89"/>
      <c r="F444" s="90" t="str">
        <f>'GESTÃO CONTRATO'!F205</f>
        <v>-----</v>
      </c>
      <c r="G444" s="89"/>
      <c r="H444" s="72"/>
      <c r="I444" s="124" t="s">
        <v>229</v>
      </c>
      <c r="J444" s="124"/>
      <c r="K444" s="90" t="str">
        <f>'GESTÃO CONTRATO'!E189</f>
        <v>-----</v>
      </c>
      <c r="L444" s="89"/>
      <c r="M444" s="71"/>
      <c r="N444" s="1"/>
      <c r="O444" s="64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2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2:51" outlineLevel="1">
      <c r="B445" s="92" t="s">
        <v>228</v>
      </c>
      <c r="C445" s="91"/>
      <c r="D445" s="90" t="str">
        <f>'GESTÃO CONTRATO'!E206</f>
        <v>-----</v>
      </c>
      <c r="E445" s="89"/>
      <c r="F445" s="90" t="str">
        <f>'GESTÃO CONTRATO'!F206</f>
        <v>-----</v>
      </c>
      <c r="G445" s="89"/>
      <c r="H445" s="72"/>
      <c r="I445" s="124" t="s">
        <v>227</v>
      </c>
      <c r="J445" s="124"/>
      <c r="K445" s="90" t="str">
        <f>'GESTÃO CONTRATO'!E190</f>
        <v>-----</v>
      </c>
      <c r="L445" s="89"/>
      <c r="M445" s="71"/>
      <c r="N445" s="1"/>
      <c r="O445" s="64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2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2:51" outlineLevel="1">
      <c r="B446" s="92" t="s">
        <v>226</v>
      </c>
      <c r="C446" s="91"/>
      <c r="D446" s="90" t="str">
        <f>'GESTÃO CONTRATO'!E207</f>
        <v>-----</v>
      </c>
      <c r="E446" s="89"/>
      <c r="F446" s="90" t="str">
        <f>'GESTÃO CONTRATO'!F207</f>
        <v>-----</v>
      </c>
      <c r="G446" s="89"/>
      <c r="H446" s="72"/>
      <c r="I446" s="124" t="s">
        <v>225</v>
      </c>
      <c r="J446" s="124"/>
      <c r="K446" s="90" t="str">
        <f>'GESTÃO CONTRATO'!E191</f>
        <v>-----</v>
      </c>
      <c r="L446" s="89"/>
      <c r="M446" s="71"/>
      <c r="N446" s="1"/>
      <c r="O446" s="64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2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2:51" outlineLevel="1">
      <c r="B447" s="92" t="s">
        <v>153</v>
      </c>
      <c r="C447" s="91"/>
      <c r="D447" s="90" t="str">
        <f>'GESTÃO CONTRATO'!E208</f>
        <v>-----</v>
      </c>
      <c r="E447" s="89"/>
      <c r="F447" s="90" t="str">
        <f>'GESTÃO CONTRATO'!F208</f>
        <v>-----</v>
      </c>
      <c r="G447" s="89"/>
      <c r="H447" s="72"/>
      <c r="I447" s="124" t="s">
        <v>224</v>
      </c>
      <c r="J447" s="124"/>
      <c r="K447" s="90" t="str">
        <f>'GESTÃO CONTRATO'!E192</f>
        <v>-----</v>
      </c>
      <c r="L447" s="89"/>
      <c r="M447" s="71"/>
      <c r="N447" s="1"/>
      <c r="O447" s="64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2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2:51" outlineLevel="1">
      <c r="B448" s="92" t="s">
        <v>223</v>
      </c>
      <c r="C448" s="91"/>
      <c r="D448" s="90" t="str">
        <f>'GESTÃO CONTRATO'!E209</f>
        <v>-----</v>
      </c>
      <c r="E448" s="89"/>
      <c r="F448" s="90" t="str">
        <f>'GESTÃO CONTRATO'!F209</f>
        <v>-----</v>
      </c>
      <c r="G448" s="89"/>
      <c r="H448" s="72"/>
      <c r="I448" s="124" t="s">
        <v>222</v>
      </c>
      <c r="J448" s="124"/>
      <c r="K448" s="90" t="str">
        <f>'GESTÃO CONTRATO'!E193</f>
        <v>-----</v>
      </c>
      <c r="L448" s="89"/>
      <c r="M448" s="71"/>
      <c r="N448" s="1"/>
      <c r="O448" s="64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2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2:51" outlineLevel="1">
      <c r="B449" s="92" t="s">
        <v>221</v>
      </c>
      <c r="C449" s="91"/>
      <c r="D449" s="90" t="str">
        <f>'GESTÃO CONTRATO'!E210</f>
        <v>-----</v>
      </c>
      <c r="E449" s="89"/>
      <c r="F449" s="90" t="str">
        <f>'GESTÃO CONTRATO'!F210</f>
        <v>-----</v>
      </c>
      <c r="G449" s="89"/>
      <c r="H449" s="72"/>
      <c r="I449" s="124" t="s">
        <v>220</v>
      </c>
      <c r="J449" s="124"/>
      <c r="K449" s="90" t="str">
        <f>'GESTÃO CONTRATO'!E194</f>
        <v>-----</v>
      </c>
      <c r="L449" s="89"/>
      <c r="M449" s="71"/>
      <c r="N449" s="1"/>
      <c r="O449" s="64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2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2:51" ht="12.75" customHeight="1" outlineLevel="1">
      <c r="B450" s="92" t="s">
        <v>219</v>
      </c>
      <c r="C450" s="91"/>
      <c r="D450" s="90" t="str">
        <f>'GESTÃO CONTRATO'!E211</f>
        <v>-----</v>
      </c>
      <c r="E450" s="89"/>
      <c r="F450" s="90" t="str">
        <f>'GESTÃO CONTRATO'!F211</f>
        <v>-----</v>
      </c>
      <c r="G450" s="89"/>
      <c r="H450" s="72"/>
      <c r="I450" s="124" t="s">
        <v>218</v>
      </c>
      <c r="J450" s="124"/>
      <c r="K450" s="90" t="str">
        <f>'GESTÃO CONTRATO'!E195</f>
        <v>-----</v>
      </c>
      <c r="L450" s="89"/>
      <c r="M450" s="71"/>
      <c r="N450" s="1"/>
      <c r="O450" s="64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2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2:51" ht="13.5" customHeight="1" outlineLevel="1">
      <c r="B451" s="92" t="s">
        <v>217</v>
      </c>
      <c r="C451" s="91"/>
      <c r="D451" s="90" t="str">
        <f>'GESTÃO CONTRATO'!E212</f>
        <v>-----</v>
      </c>
      <c r="E451" s="89"/>
      <c r="F451" s="90" t="str">
        <f>'GESTÃO CONTRATO'!F212</f>
        <v>-----</v>
      </c>
      <c r="G451" s="89"/>
      <c r="H451" s="72"/>
      <c r="I451" s="124" t="s">
        <v>216</v>
      </c>
      <c r="J451" s="124"/>
      <c r="K451" s="90" t="str">
        <f>'GESTÃO CONTRATO'!E196</f>
        <v>-----</v>
      </c>
      <c r="L451" s="89"/>
      <c r="M451" s="71"/>
      <c r="N451" s="1"/>
      <c r="O451" s="64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2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2:51" outlineLevel="1">
      <c r="B452" s="92" t="s">
        <v>215</v>
      </c>
      <c r="C452" s="91"/>
      <c r="D452" s="90" t="str">
        <f>'GESTÃO CONTRATO'!E213</f>
        <v>-----</v>
      </c>
      <c r="E452" s="89"/>
      <c r="F452" s="90" t="str">
        <f>'GESTÃO CONTRATO'!F213</f>
        <v>-----</v>
      </c>
      <c r="G452" s="89"/>
      <c r="H452" s="72"/>
      <c r="I452" s="124" t="s">
        <v>214</v>
      </c>
      <c r="J452" s="124"/>
      <c r="K452" s="90" t="str">
        <f>'GESTÃO CONTRATO'!E197</f>
        <v>-----</v>
      </c>
      <c r="L452" s="89"/>
      <c r="M452" s="71"/>
      <c r="N452" s="1"/>
      <c r="O452" s="64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2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2:51" ht="13.5" customHeight="1" outlineLevel="1">
      <c r="B453" s="92" t="s">
        <v>213</v>
      </c>
      <c r="C453" s="91"/>
      <c r="D453" s="90" t="str">
        <f>'GESTÃO CONTRATO'!E214</f>
        <v>-----</v>
      </c>
      <c r="E453" s="89"/>
      <c r="F453" s="90" t="str">
        <f>'GESTÃO CONTRATO'!F214</f>
        <v>-----</v>
      </c>
      <c r="G453" s="89"/>
      <c r="H453" s="72"/>
      <c r="I453" s="124" t="s">
        <v>212</v>
      </c>
      <c r="J453" s="124"/>
      <c r="K453" s="90" t="str">
        <f>'GESTÃO CONTRATO'!E198</f>
        <v>-----</v>
      </c>
      <c r="L453" s="89"/>
      <c r="M453" s="71"/>
      <c r="N453" s="1"/>
      <c r="O453" s="64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2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2:51" outlineLevel="1">
      <c r="B454" s="92" t="s">
        <v>211</v>
      </c>
      <c r="C454" s="91"/>
      <c r="D454" s="90" t="str">
        <f>'GESTÃO CONTRATO'!E215</f>
        <v>-----</v>
      </c>
      <c r="E454" s="89"/>
      <c r="F454" s="90" t="str">
        <f>'GESTÃO CONTRATO'!F215</f>
        <v>-----</v>
      </c>
      <c r="G454" s="89"/>
      <c r="H454" s="72"/>
      <c r="I454" s="72"/>
      <c r="J454" s="72"/>
      <c r="K454" s="72"/>
      <c r="L454" s="114"/>
      <c r="M454" s="71"/>
      <c r="N454" s="1"/>
      <c r="O454" s="64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2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2:51" outlineLevel="1">
      <c r="B455" s="92" t="s">
        <v>210</v>
      </c>
      <c r="C455" s="91"/>
      <c r="D455" s="90" t="str">
        <f>'GESTÃO CONTRATO'!E216</f>
        <v>-----</v>
      </c>
      <c r="E455" s="89"/>
      <c r="F455" s="90" t="str">
        <f>'GESTÃO CONTRATO'!F216</f>
        <v>-----</v>
      </c>
      <c r="G455" s="89"/>
      <c r="H455" s="72"/>
      <c r="I455" s="123" t="s">
        <v>110</v>
      </c>
      <c r="J455" s="123"/>
      <c r="K455" s="121"/>
      <c r="L455" s="114"/>
      <c r="M455" s="122"/>
      <c r="N455" s="1"/>
      <c r="O455" s="64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2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2:51" outlineLevel="1">
      <c r="B456" s="92" t="s">
        <v>209</v>
      </c>
      <c r="C456" s="91"/>
      <c r="D456" s="90" t="str">
        <f>'GESTÃO CONTRATO'!E217</f>
        <v>-----</v>
      </c>
      <c r="E456" s="89"/>
      <c r="F456" s="90" t="str">
        <f>'GESTÃO CONTRATO'!F217</f>
        <v>-----</v>
      </c>
      <c r="G456" s="89"/>
      <c r="H456" s="72"/>
      <c r="I456" s="121"/>
      <c r="J456" s="121"/>
      <c r="K456" s="116"/>
      <c r="L456" s="116"/>
      <c r="M456" s="115"/>
      <c r="N456" s="1"/>
      <c r="O456" s="64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2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2:51" ht="12.75" customHeight="1" outlineLevel="1">
      <c r="B457" s="92" t="s">
        <v>208</v>
      </c>
      <c r="C457" s="91"/>
      <c r="D457" s="90" t="str">
        <f>'GESTÃO CONTRATO'!E218</f>
        <v>-----</v>
      </c>
      <c r="E457" s="89"/>
      <c r="F457" s="90" t="str">
        <f>'GESTÃO CONTRATO'!F218</f>
        <v>-----</v>
      </c>
      <c r="G457" s="89"/>
      <c r="H457" s="72"/>
      <c r="I457" s="120" t="s">
        <v>207</v>
      </c>
      <c r="J457" s="119"/>
      <c r="K457" s="119"/>
      <c r="L457" s="119"/>
      <c r="M457" s="118"/>
      <c r="N457" s="1"/>
      <c r="O457" s="64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2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2:51" ht="12.75" customHeight="1" outlineLevel="1">
      <c r="B458" s="92" t="s">
        <v>206</v>
      </c>
      <c r="C458" s="91"/>
      <c r="D458" s="90" t="str">
        <f>'GESTÃO CONTRATO'!E219</f>
        <v>-----</v>
      </c>
      <c r="E458" s="89"/>
      <c r="F458" s="90" t="str">
        <f>'GESTÃO CONTRATO'!F219</f>
        <v>-----</v>
      </c>
      <c r="G458" s="89"/>
      <c r="H458" s="72"/>
      <c r="I458" s="117" t="str">
        <f>AP239</f>
        <v>-----</v>
      </c>
      <c r="J458" s="116"/>
      <c r="K458" s="116"/>
      <c r="L458" s="116"/>
      <c r="M458" s="115"/>
      <c r="N458" s="1"/>
      <c r="O458" s="64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2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2:51" outlineLevel="1">
      <c r="B459" s="92" t="s">
        <v>205</v>
      </c>
      <c r="C459" s="91"/>
      <c r="D459" s="90" t="str">
        <f>'GESTÃO CONTRATO'!E220</f>
        <v>-----</v>
      </c>
      <c r="E459" s="89"/>
      <c r="F459" s="90" t="str">
        <f>'GESTÃO CONTRATO'!F220</f>
        <v>-----</v>
      </c>
      <c r="G459" s="89"/>
      <c r="H459" s="72"/>
      <c r="I459" s="120" t="s">
        <v>204</v>
      </c>
      <c r="J459" s="119"/>
      <c r="K459" s="119"/>
      <c r="L459" s="119"/>
      <c r="M459" s="118"/>
      <c r="N459" s="1"/>
      <c r="O459" s="64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2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2:51" outlineLevel="1">
      <c r="B460" s="92" t="s">
        <v>203</v>
      </c>
      <c r="C460" s="91"/>
      <c r="D460" s="90" t="str">
        <f>'GESTÃO CONTRATO'!E221</f>
        <v>-----</v>
      </c>
      <c r="E460" s="89"/>
      <c r="F460" s="90" t="str">
        <f>'GESTÃO CONTRATO'!F221</f>
        <v>-----</v>
      </c>
      <c r="G460" s="89"/>
      <c r="H460" s="72"/>
      <c r="I460" s="117" t="str">
        <f>AY188</f>
        <v>-----</v>
      </c>
      <c r="J460" s="116"/>
      <c r="K460" s="116"/>
      <c r="L460" s="116"/>
      <c r="M460" s="115"/>
      <c r="N460" s="1"/>
      <c r="O460" s="64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2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2:51" outlineLevel="1">
      <c r="B461" s="92" t="s">
        <v>202</v>
      </c>
      <c r="C461" s="91"/>
      <c r="D461" s="90" t="str">
        <f>'GESTÃO CONTRATO'!E222</f>
        <v>-----</v>
      </c>
      <c r="E461" s="89"/>
      <c r="F461" s="90" t="str">
        <f>'GESTÃO CONTRATO'!F222</f>
        <v>-----</v>
      </c>
      <c r="G461" s="89"/>
      <c r="H461" s="72"/>
      <c r="I461" s="120" t="s">
        <v>201</v>
      </c>
      <c r="J461" s="119"/>
      <c r="K461" s="119"/>
      <c r="L461" s="119"/>
      <c r="M461" s="118"/>
      <c r="N461" s="1"/>
      <c r="O461" s="64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2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2:51" outlineLevel="1">
      <c r="B462" s="92" t="s">
        <v>200</v>
      </c>
      <c r="C462" s="91"/>
      <c r="D462" s="90" t="str">
        <f>'GESTÃO CONTRATO'!E223</f>
        <v>-----</v>
      </c>
      <c r="E462" s="89"/>
      <c r="F462" s="90" t="str">
        <f>'GESTÃO CONTRATO'!F223</f>
        <v>-----</v>
      </c>
      <c r="G462" s="89"/>
      <c r="H462" s="72"/>
      <c r="I462" s="117" t="str">
        <f>AY204</f>
        <v>-----</v>
      </c>
      <c r="J462" s="116"/>
      <c r="K462" s="116"/>
      <c r="L462" s="116"/>
      <c r="M462" s="115"/>
      <c r="N462" s="1"/>
      <c r="O462" s="64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2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2:51" outlineLevel="1">
      <c r="B463" s="92" t="s">
        <v>199</v>
      </c>
      <c r="C463" s="91"/>
      <c r="D463" s="90" t="str">
        <f>'GESTÃO CONTRATO'!E224</f>
        <v>-----</v>
      </c>
      <c r="E463" s="89"/>
      <c r="F463" s="90" t="str">
        <f>'GESTÃO CONTRATO'!F224</f>
        <v>-----</v>
      </c>
      <c r="G463" s="89"/>
      <c r="H463" s="72"/>
      <c r="I463" s="72"/>
      <c r="J463" s="72"/>
      <c r="K463" s="72"/>
      <c r="L463" s="114"/>
      <c r="M463" s="113"/>
      <c r="N463" s="1"/>
      <c r="O463" s="64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2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2:51" ht="12.75" customHeight="1" outlineLevel="1">
      <c r="B464" s="92" t="s">
        <v>198</v>
      </c>
      <c r="C464" s="91"/>
      <c r="D464" s="90" t="str">
        <f>'GESTÃO CONTRATO'!E225</f>
        <v>-----</v>
      </c>
      <c r="E464" s="89"/>
      <c r="F464" s="90" t="str">
        <f>'GESTÃO CONTRATO'!F225</f>
        <v>-----</v>
      </c>
      <c r="G464" s="89"/>
      <c r="H464" s="72"/>
      <c r="I464" s="112" t="s">
        <v>197</v>
      </c>
      <c r="J464" s="112"/>
      <c r="K464" s="111" t="s">
        <v>196</v>
      </c>
      <c r="L464" s="111"/>
      <c r="M464" s="110"/>
      <c r="N464" s="1"/>
      <c r="O464" s="64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2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2:51" ht="12.75" customHeight="1" outlineLevel="1">
      <c r="B465" s="92" t="s">
        <v>195</v>
      </c>
      <c r="C465" s="91"/>
      <c r="D465" s="90" t="str">
        <f>'GESTÃO CONTRATO'!E226</f>
        <v>-----</v>
      </c>
      <c r="E465" s="89"/>
      <c r="F465" s="90" t="str">
        <f>'GESTÃO CONTRATO'!F226</f>
        <v>-----</v>
      </c>
      <c r="G465" s="89"/>
      <c r="H465" s="72"/>
      <c r="I465" s="109"/>
      <c r="J465" s="109"/>
      <c r="K465" s="108"/>
      <c r="L465" s="108"/>
      <c r="M465" s="107"/>
      <c r="N465" s="1"/>
      <c r="O465" s="64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2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2:51" outlineLevel="1">
      <c r="B466" s="92" t="s">
        <v>194</v>
      </c>
      <c r="C466" s="91"/>
      <c r="D466" s="90" t="str">
        <f>'GESTÃO CONTRATO'!E227</f>
        <v>-----</v>
      </c>
      <c r="E466" s="89"/>
      <c r="F466" s="90" t="str">
        <f>'GESTÃO CONTRATO'!F227</f>
        <v>-----</v>
      </c>
      <c r="G466" s="89"/>
      <c r="H466" s="72"/>
      <c r="I466" s="88" t="s">
        <v>193</v>
      </c>
      <c r="J466" s="88"/>
      <c r="K466" s="87"/>
      <c r="L466" s="86"/>
      <c r="M466" s="85"/>
      <c r="N466" s="1"/>
      <c r="O466" s="64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2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2:51" outlineLevel="1">
      <c r="B467" s="92" t="s">
        <v>192</v>
      </c>
      <c r="C467" s="91"/>
      <c r="D467" s="90" t="str">
        <f>'GESTÃO CONTRATO'!E228</f>
        <v>-----</v>
      </c>
      <c r="E467" s="89"/>
      <c r="F467" s="90" t="str">
        <f>'GESTÃO CONTRATO'!F228</f>
        <v>-----</v>
      </c>
      <c r="G467" s="89"/>
      <c r="H467" s="72"/>
      <c r="I467" s="88" t="s">
        <v>191</v>
      </c>
      <c r="J467" s="88"/>
      <c r="K467" s="87"/>
      <c r="L467" s="86"/>
      <c r="M467" s="85"/>
      <c r="N467" s="1"/>
      <c r="O467" s="106"/>
      <c r="P467" s="103"/>
      <c r="Q467" s="103"/>
      <c r="R467" s="105"/>
      <c r="S467" s="105"/>
      <c r="T467" s="105"/>
      <c r="U467" s="104"/>
      <c r="V467" s="104"/>
      <c r="W467" s="104"/>
      <c r="X467" s="103"/>
      <c r="Y467" s="103"/>
      <c r="Z467" s="102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2:51" outlineLevel="1">
      <c r="B468" s="92" t="s">
        <v>190</v>
      </c>
      <c r="C468" s="91"/>
      <c r="D468" s="90" t="str">
        <f>'GESTÃO CONTRATO'!E229</f>
        <v>-----</v>
      </c>
      <c r="E468" s="89"/>
      <c r="F468" s="90" t="str">
        <f>'GESTÃO CONTRATO'!F229</f>
        <v>-----</v>
      </c>
      <c r="G468" s="89"/>
      <c r="H468" s="72"/>
      <c r="I468" s="88" t="s">
        <v>189</v>
      </c>
      <c r="J468" s="88"/>
      <c r="K468" s="87"/>
      <c r="L468" s="86"/>
      <c r="M468" s="85"/>
      <c r="N468" s="1"/>
      <c r="O468" s="101" t="s">
        <v>188</v>
      </c>
      <c r="P468" s="99"/>
      <c r="Q468" s="99"/>
      <c r="R468" s="72"/>
      <c r="S468" s="72"/>
      <c r="T468" s="72"/>
      <c r="U468" s="100"/>
      <c r="V468" s="100"/>
      <c r="W468" s="100"/>
      <c r="X468" s="99"/>
      <c r="Y468" s="99"/>
      <c r="Z468" s="98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2:51" outlineLevel="1">
      <c r="B469" s="92" t="s">
        <v>187</v>
      </c>
      <c r="C469" s="91"/>
      <c r="D469" s="90" t="str">
        <f>'GESTÃO CONTRATO'!E230</f>
        <v>-----</v>
      </c>
      <c r="E469" s="89"/>
      <c r="F469" s="90" t="str">
        <f>'GESTÃO CONTRATO'!F230</f>
        <v>-----</v>
      </c>
      <c r="G469" s="89"/>
      <c r="H469" s="72"/>
      <c r="I469" s="88" t="s">
        <v>186</v>
      </c>
      <c r="J469" s="88"/>
      <c r="K469" s="87"/>
      <c r="L469" s="86"/>
      <c r="M469" s="85"/>
      <c r="N469" s="1"/>
      <c r="O469" s="97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5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2:51" outlineLevel="1">
      <c r="B470" s="92" t="s">
        <v>185</v>
      </c>
      <c r="C470" s="91"/>
      <c r="D470" s="90" t="str">
        <f>'GESTÃO CONTRATO'!E231</f>
        <v>-----</v>
      </c>
      <c r="E470" s="89"/>
      <c r="F470" s="90" t="str">
        <f>'GESTÃO CONTRATO'!F231</f>
        <v>-----</v>
      </c>
      <c r="G470" s="89"/>
      <c r="H470" s="72"/>
      <c r="I470" s="94"/>
      <c r="J470" s="93"/>
      <c r="K470" s="87"/>
      <c r="L470" s="86"/>
      <c r="M470" s="85"/>
      <c r="N470" s="1"/>
      <c r="O470" s="64">
        <f>AB203</f>
        <v>0</v>
      </c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2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2:51" outlineLevel="1">
      <c r="B471" s="92" t="s">
        <v>184</v>
      </c>
      <c r="C471" s="91"/>
      <c r="D471" s="90" t="str">
        <f>'GESTÃO CONTRATO'!E232</f>
        <v>-----</v>
      </c>
      <c r="E471" s="89"/>
      <c r="F471" s="90" t="str">
        <f>'GESTÃO CONTRATO'!F232</f>
        <v>-----</v>
      </c>
      <c r="G471" s="89"/>
      <c r="H471" s="72"/>
      <c r="I471" s="88"/>
      <c r="J471" s="88"/>
      <c r="K471" s="87"/>
      <c r="L471" s="86"/>
      <c r="M471" s="85"/>
      <c r="N471" s="1"/>
      <c r="O471" s="64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2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2:51" outlineLevel="1">
      <c r="B472" s="84"/>
      <c r="C472" s="82"/>
      <c r="D472" s="82"/>
      <c r="E472" s="82"/>
      <c r="F472" s="82"/>
      <c r="G472" s="83"/>
      <c r="H472" s="83"/>
      <c r="I472" s="83"/>
      <c r="J472" s="83"/>
      <c r="K472" s="83"/>
      <c r="L472" s="82"/>
      <c r="M472" s="81"/>
      <c r="N472" s="1"/>
      <c r="O472" s="64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2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2:51" outlineLevel="1">
      <c r="B473" s="80" t="s">
        <v>183</v>
      </c>
      <c r="C473" s="79"/>
      <c r="D473" s="77"/>
      <c r="E473" s="77"/>
      <c r="F473" s="77"/>
      <c r="G473" s="78"/>
      <c r="H473" s="78"/>
      <c r="I473" s="78"/>
      <c r="J473" s="78"/>
      <c r="K473" s="78"/>
      <c r="L473" s="77"/>
      <c r="M473" s="76"/>
      <c r="N473" s="75"/>
      <c r="O473" s="64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2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2:51" ht="12.75" customHeight="1" outlineLevel="1">
      <c r="B474" s="74"/>
      <c r="C474" s="73"/>
      <c r="D474" s="72"/>
      <c r="E474" s="72"/>
      <c r="F474" s="72"/>
      <c r="G474" s="72"/>
      <c r="H474" s="72"/>
      <c r="I474" s="72"/>
      <c r="J474" s="72"/>
      <c r="K474" s="72"/>
      <c r="L474" s="72"/>
      <c r="M474" s="71"/>
      <c r="N474" s="1"/>
      <c r="O474" s="64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2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2:51" ht="12.75" customHeight="1" outlineLevel="1">
      <c r="B475" s="70">
        <f>K189</f>
        <v>0</v>
      </c>
      <c r="C475" s="69"/>
      <c r="D475" s="69"/>
      <c r="E475" s="69"/>
      <c r="F475" s="69"/>
      <c r="G475" s="69"/>
      <c r="H475" s="69"/>
      <c r="I475" s="69"/>
      <c r="J475" s="69"/>
      <c r="K475" s="69"/>
      <c r="L475" s="69"/>
      <c r="M475" s="68"/>
      <c r="N475" s="1"/>
      <c r="O475" s="64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2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2:51" ht="11.25" customHeight="1" outlineLevel="1">
      <c r="B476" s="70"/>
      <c r="C476" s="69"/>
      <c r="D476" s="69"/>
      <c r="E476" s="69"/>
      <c r="F476" s="69"/>
      <c r="G476" s="69"/>
      <c r="H476" s="69"/>
      <c r="I476" s="69"/>
      <c r="J476" s="69"/>
      <c r="K476" s="69"/>
      <c r="L476" s="69"/>
      <c r="M476" s="68"/>
      <c r="N476" s="1"/>
      <c r="O476" s="64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2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2:51" ht="11.25" customHeight="1" outlineLevel="1">
      <c r="B477" s="70"/>
      <c r="C477" s="69"/>
      <c r="D477" s="69"/>
      <c r="E477" s="69"/>
      <c r="F477" s="69"/>
      <c r="G477" s="69"/>
      <c r="H477" s="69"/>
      <c r="I477" s="69"/>
      <c r="J477" s="69"/>
      <c r="K477" s="69"/>
      <c r="L477" s="69"/>
      <c r="M477" s="68"/>
      <c r="N477" s="1"/>
      <c r="O477" s="64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2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2:51" ht="11.25" customHeight="1" outlineLevel="1">
      <c r="B478" s="70"/>
      <c r="C478" s="69"/>
      <c r="D478" s="69"/>
      <c r="E478" s="69"/>
      <c r="F478" s="69"/>
      <c r="G478" s="69"/>
      <c r="H478" s="69"/>
      <c r="I478" s="69"/>
      <c r="J478" s="69"/>
      <c r="K478" s="69"/>
      <c r="L478" s="69"/>
      <c r="M478" s="68"/>
      <c r="N478" s="1"/>
      <c r="O478" s="64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2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2:51" ht="10.5" customHeight="1" outlineLevel="1">
      <c r="B479" s="67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5"/>
      <c r="N479" s="1"/>
      <c r="O479" s="64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2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2:51" ht="7.5" customHeight="1" outlineLevel="1">
      <c r="B480" s="61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59"/>
      <c r="N480" s="1"/>
      <c r="O480" s="61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59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2:51" ht="3" customHeight="1" outlineLevel="1" thickBot="1">
      <c r="B481" s="58"/>
      <c r="C481" s="57"/>
      <c r="D481" s="57"/>
      <c r="E481" s="57"/>
      <c r="F481" s="57"/>
      <c r="G481" s="57"/>
      <c r="H481" s="57"/>
      <c r="I481" s="57"/>
      <c r="J481" s="57"/>
      <c r="K481" s="57"/>
      <c r="L481" s="57"/>
      <c r="M481" s="56"/>
      <c r="N481" s="1"/>
      <c r="O481" s="58"/>
      <c r="P481" s="57"/>
      <c r="Q481" s="57"/>
      <c r="R481" s="57"/>
      <c r="S481" s="57"/>
      <c r="T481" s="57"/>
      <c r="U481" s="57"/>
      <c r="V481" s="57"/>
      <c r="W481" s="57"/>
      <c r="X481" s="57"/>
      <c r="Y481" s="57"/>
      <c r="Z481" s="56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2:51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</sheetData>
  <autoFilter ref="B264:AZ264"/>
  <mergeCells count="1091">
    <mergeCell ref="G2:M2"/>
    <mergeCell ref="AA161:AF181"/>
    <mergeCell ref="D412:M413"/>
    <mergeCell ref="K141:AE141"/>
    <mergeCell ref="D146:E146"/>
    <mergeCell ref="K146:AE146"/>
    <mergeCell ref="D151:E151"/>
    <mergeCell ref="K151:AE151"/>
    <mergeCell ref="L396:M396"/>
    <mergeCell ref="N396:O396"/>
    <mergeCell ref="K131:AE131"/>
    <mergeCell ref="D136:E136"/>
    <mergeCell ref="K136:AE136"/>
    <mergeCell ref="L393:M393"/>
    <mergeCell ref="N393:O393"/>
    <mergeCell ref="L391:M391"/>
    <mergeCell ref="N391:O391"/>
    <mergeCell ref="L392:M392"/>
    <mergeCell ref="N392:O392"/>
    <mergeCell ref="AA159:AF160"/>
    <mergeCell ref="L397:M397"/>
    <mergeCell ref="N397:O397"/>
    <mergeCell ref="L394:M394"/>
    <mergeCell ref="N394:O394"/>
    <mergeCell ref="L395:M395"/>
    <mergeCell ref="N395:O395"/>
    <mergeCell ref="L389:M389"/>
    <mergeCell ref="N389:O389"/>
    <mergeCell ref="L390:M390"/>
    <mergeCell ref="N390:O390"/>
    <mergeCell ref="L387:M387"/>
    <mergeCell ref="N387:O387"/>
    <mergeCell ref="L388:M388"/>
    <mergeCell ref="N388:O388"/>
    <mergeCell ref="L385:M385"/>
    <mergeCell ref="N385:O385"/>
    <mergeCell ref="L386:M386"/>
    <mergeCell ref="N386:O386"/>
    <mergeCell ref="L383:M383"/>
    <mergeCell ref="N383:O383"/>
    <mergeCell ref="L384:M384"/>
    <mergeCell ref="N384:O384"/>
    <mergeCell ref="L381:M381"/>
    <mergeCell ref="N381:O381"/>
    <mergeCell ref="L382:M382"/>
    <mergeCell ref="N382:O382"/>
    <mergeCell ref="L379:M379"/>
    <mergeCell ref="N379:O379"/>
    <mergeCell ref="L380:M380"/>
    <mergeCell ref="N380:O380"/>
    <mergeCell ref="L377:M377"/>
    <mergeCell ref="N377:O377"/>
    <mergeCell ref="L378:M378"/>
    <mergeCell ref="N378:O378"/>
    <mergeCell ref="L375:M375"/>
    <mergeCell ref="N375:O375"/>
    <mergeCell ref="L376:M376"/>
    <mergeCell ref="N376:O376"/>
    <mergeCell ref="L373:M373"/>
    <mergeCell ref="N373:O373"/>
    <mergeCell ref="L374:M374"/>
    <mergeCell ref="N374:O374"/>
    <mergeCell ref="L371:M371"/>
    <mergeCell ref="N371:O371"/>
    <mergeCell ref="L372:M372"/>
    <mergeCell ref="N372:O372"/>
    <mergeCell ref="L369:M369"/>
    <mergeCell ref="N369:O369"/>
    <mergeCell ref="L370:M370"/>
    <mergeCell ref="N370:O370"/>
    <mergeCell ref="L367:M367"/>
    <mergeCell ref="N367:O367"/>
    <mergeCell ref="L368:M368"/>
    <mergeCell ref="N368:O368"/>
    <mergeCell ref="L365:M365"/>
    <mergeCell ref="N365:O365"/>
    <mergeCell ref="L366:M366"/>
    <mergeCell ref="N366:O366"/>
    <mergeCell ref="L363:M363"/>
    <mergeCell ref="N363:O363"/>
    <mergeCell ref="L364:M364"/>
    <mergeCell ref="N364:O364"/>
    <mergeCell ref="L361:M361"/>
    <mergeCell ref="N361:O361"/>
    <mergeCell ref="L362:M362"/>
    <mergeCell ref="N362:O362"/>
    <mergeCell ref="L359:M359"/>
    <mergeCell ref="N359:O359"/>
    <mergeCell ref="L360:M360"/>
    <mergeCell ref="N360:O360"/>
    <mergeCell ref="L357:M357"/>
    <mergeCell ref="N357:O357"/>
    <mergeCell ref="L358:M358"/>
    <mergeCell ref="N358:O358"/>
    <mergeCell ref="L355:M355"/>
    <mergeCell ref="N355:O355"/>
    <mergeCell ref="L356:M356"/>
    <mergeCell ref="N356:O356"/>
    <mergeCell ref="L353:M353"/>
    <mergeCell ref="N353:O353"/>
    <mergeCell ref="L354:M354"/>
    <mergeCell ref="N354:O354"/>
    <mergeCell ref="L351:M351"/>
    <mergeCell ref="N351:O351"/>
    <mergeCell ref="L352:M352"/>
    <mergeCell ref="N352:O352"/>
    <mergeCell ref="L349:M349"/>
    <mergeCell ref="N349:O349"/>
    <mergeCell ref="L350:M350"/>
    <mergeCell ref="N350:O350"/>
    <mergeCell ref="L347:M347"/>
    <mergeCell ref="N347:O347"/>
    <mergeCell ref="L348:M348"/>
    <mergeCell ref="N348:O348"/>
    <mergeCell ref="L345:M345"/>
    <mergeCell ref="N345:O345"/>
    <mergeCell ref="L346:M346"/>
    <mergeCell ref="N346:O346"/>
    <mergeCell ref="L343:M343"/>
    <mergeCell ref="N343:O343"/>
    <mergeCell ref="L344:M344"/>
    <mergeCell ref="N344:O344"/>
    <mergeCell ref="L341:M341"/>
    <mergeCell ref="N341:O341"/>
    <mergeCell ref="L342:M342"/>
    <mergeCell ref="N342:O342"/>
    <mergeCell ref="L339:M339"/>
    <mergeCell ref="N339:O339"/>
    <mergeCell ref="L340:M340"/>
    <mergeCell ref="N340:O340"/>
    <mergeCell ref="L337:M337"/>
    <mergeCell ref="N337:O337"/>
    <mergeCell ref="L338:M338"/>
    <mergeCell ref="N338:O338"/>
    <mergeCell ref="D62:E62"/>
    <mergeCell ref="K62:AE62"/>
    <mergeCell ref="D66:E66"/>
    <mergeCell ref="K66:AE66"/>
    <mergeCell ref="D337:E337"/>
    <mergeCell ref="D338:E338"/>
    <mergeCell ref="D397:E397"/>
    <mergeCell ref="D71:E71"/>
    <mergeCell ref="K71:AE71"/>
    <mergeCell ref="D76:E76"/>
    <mergeCell ref="K76:AE76"/>
    <mergeCell ref="D81:E81"/>
    <mergeCell ref="K81:AE81"/>
    <mergeCell ref="D86:E86"/>
    <mergeCell ref="K86:AE86"/>
    <mergeCell ref="D91:E91"/>
    <mergeCell ref="D393:E393"/>
    <mergeCell ref="D394:E394"/>
    <mergeCell ref="D395:E395"/>
    <mergeCell ref="D396:E396"/>
    <mergeCell ref="D389:E389"/>
    <mergeCell ref="D390:E390"/>
    <mergeCell ref="D391:E391"/>
    <mergeCell ref="D392:E392"/>
    <mergeCell ref="D385:E385"/>
    <mergeCell ref="D386:E386"/>
    <mergeCell ref="D387:E387"/>
    <mergeCell ref="D388:E388"/>
    <mergeCell ref="D381:E381"/>
    <mergeCell ref="D382:E382"/>
    <mergeCell ref="D383:E383"/>
    <mergeCell ref="D384:E384"/>
    <mergeCell ref="D377:E377"/>
    <mergeCell ref="D378:E378"/>
    <mergeCell ref="D379:E379"/>
    <mergeCell ref="D380:E380"/>
    <mergeCell ref="D373:E373"/>
    <mergeCell ref="D374:E374"/>
    <mergeCell ref="D375:E375"/>
    <mergeCell ref="D376:E376"/>
    <mergeCell ref="D369:E369"/>
    <mergeCell ref="D370:E370"/>
    <mergeCell ref="D371:E371"/>
    <mergeCell ref="D372:E372"/>
    <mergeCell ref="D365:E365"/>
    <mergeCell ref="D366:E366"/>
    <mergeCell ref="D367:E367"/>
    <mergeCell ref="D368:E368"/>
    <mergeCell ref="D361:E361"/>
    <mergeCell ref="D362:E362"/>
    <mergeCell ref="D363:E363"/>
    <mergeCell ref="D364:E364"/>
    <mergeCell ref="D357:E357"/>
    <mergeCell ref="D358:E358"/>
    <mergeCell ref="D359:E359"/>
    <mergeCell ref="D360:E360"/>
    <mergeCell ref="D355:E355"/>
    <mergeCell ref="D356:E356"/>
    <mergeCell ref="D349:E349"/>
    <mergeCell ref="D350:E350"/>
    <mergeCell ref="D351:E351"/>
    <mergeCell ref="D352:E352"/>
    <mergeCell ref="K116:AE116"/>
    <mergeCell ref="D121:E121"/>
    <mergeCell ref="D345:E345"/>
    <mergeCell ref="D346:E346"/>
    <mergeCell ref="D347:E347"/>
    <mergeCell ref="D348:E348"/>
    <mergeCell ref="D341:E341"/>
    <mergeCell ref="D342:E342"/>
    <mergeCell ref="D343:E343"/>
    <mergeCell ref="D344:E344"/>
    <mergeCell ref="D97:E97"/>
    <mergeCell ref="K97:AE97"/>
    <mergeCell ref="D101:E101"/>
    <mergeCell ref="K101:AE101"/>
    <mergeCell ref="D98:E98"/>
    <mergeCell ref="D99:E99"/>
    <mergeCell ref="K106:AE106"/>
    <mergeCell ref="D111:E111"/>
    <mergeCell ref="K111:AE111"/>
    <mergeCell ref="D113:E113"/>
    <mergeCell ref="D114:E114"/>
    <mergeCell ref="D115:E115"/>
    <mergeCell ref="B394:C394"/>
    <mergeCell ref="B395:C395"/>
    <mergeCell ref="B396:C396"/>
    <mergeCell ref="B397:C397"/>
    <mergeCell ref="B390:C390"/>
    <mergeCell ref="B391:C391"/>
    <mergeCell ref="B392:C392"/>
    <mergeCell ref="B393:C393"/>
    <mergeCell ref="B386:C386"/>
    <mergeCell ref="B387:C387"/>
    <mergeCell ref="B388:C388"/>
    <mergeCell ref="B389:C389"/>
    <mergeCell ref="B382:C382"/>
    <mergeCell ref="B383:C383"/>
    <mergeCell ref="B384:C384"/>
    <mergeCell ref="B385:C385"/>
    <mergeCell ref="B378:C378"/>
    <mergeCell ref="B379:C379"/>
    <mergeCell ref="B380:C380"/>
    <mergeCell ref="B381:C381"/>
    <mergeCell ref="B374:C374"/>
    <mergeCell ref="B375:C375"/>
    <mergeCell ref="B376:C376"/>
    <mergeCell ref="B377:C377"/>
    <mergeCell ref="B370:C370"/>
    <mergeCell ref="B371:C371"/>
    <mergeCell ref="B372:C372"/>
    <mergeCell ref="B373:C373"/>
    <mergeCell ref="B366:C366"/>
    <mergeCell ref="B367:C367"/>
    <mergeCell ref="B368:C368"/>
    <mergeCell ref="B369:C369"/>
    <mergeCell ref="B362:C362"/>
    <mergeCell ref="B363:C363"/>
    <mergeCell ref="B364:C364"/>
    <mergeCell ref="B365:C365"/>
    <mergeCell ref="B358:C358"/>
    <mergeCell ref="B359:C359"/>
    <mergeCell ref="B360:C360"/>
    <mergeCell ref="B361:C361"/>
    <mergeCell ref="B354:C354"/>
    <mergeCell ref="B355:C355"/>
    <mergeCell ref="B356:C356"/>
    <mergeCell ref="B357:C357"/>
    <mergeCell ref="B350:C350"/>
    <mergeCell ref="B351:C351"/>
    <mergeCell ref="B352:C352"/>
    <mergeCell ref="B353:C353"/>
    <mergeCell ref="B346:C346"/>
    <mergeCell ref="B347:C347"/>
    <mergeCell ref="B348:C348"/>
    <mergeCell ref="B349:C349"/>
    <mergeCell ref="B342:C342"/>
    <mergeCell ref="B343:C343"/>
    <mergeCell ref="B344:C344"/>
    <mergeCell ref="B345:C345"/>
    <mergeCell ref="B338:C338"/>
    <mergeCell ref="B339:C339"/>
    <mergeCell ref="B340:C340"/>
    <mergeCell ref="B341:C341"/>
    <mergeCell ref="K471:M471"/>
    <mergeCell ref="B334:C335"/>
    <mergeCell ref="D334:E335"/>
    <mergeCell ref="G334:G335"/>
    <mergeCell ref="L334:M335"/>
    <mergeCell ref="K466:M466"/>
    <mergeCell ref="K467:M467"/>
    <mergeCell ref="K468:M468"/>
    <mergeCell ref="K469:M469"/>
    <mergeCell ref="B337:C337"/>
    <mergeCell ref="K435:M435"/>
    <mergeCell ref="K436:M436"/>
    <mergeCell ref="K437:M437"/>
    <mergeCell ref="D442:E442"/>
    <mergeCell ref="D443:E443"/>
    <mergeCell ref="D444:E444"/>
    <mergeCell ref="K470:M470"/>
    <mergeCell ref="K431:M431"/>
    <mergeCell ref="K432:M432"/>
    <mergeCell ref="K433:M433"/>
    <mergeCell ref="K434:M434"/>
    <mergeCell ref="K425:M425"/>
    <mergeCell ref="K426:M426"/>
    <mergeCell ref="K427:M427"/>
    <mergeCell ref="K429:M430"/>
    <mergeCell ref="K456:M456"/>
    <mergeCell ref="B475:M479"/>
    <mergeCell ref="C260:H260"/>
    <mergeCell ref="B260:B262"/>
    <mergeCell ref="B464:C464"/>
    <mergeCell ref="B463:C463"/>
    <mergeCell ref="B462:C462"/>
    <mergeCell ref="B460:C460"/>
    <mergeCell ref="K416:M416"/>
    <mergeCell ref="K417:M417"/>
    <mergeCell ref="K418:M418"/>
    <mergeCell ref="AU260:AX260"/>
    <mergeCell ref="AW261:AX261"/>
    <mergeCell ref="AI261:AJ261"/>
    <mergeCell ref="AK261:AL261"/>
    <mergeCell ref="E252:F252"/>
    <mergeCell ref="C261:D261"/>
    <mergeCell ref="E261:F261"/>
    <mergeCell ref="G261:H261"/>
    <mergeCell ref="G252:G253"/>
    <mergeCell ref="B256:C256"/>
    <mergeCell ref="AM260:AP260"/>
    <mergeCell ref="AQ261:AR261"/>
    <mergeCell ref="AS261:AT261"/>
    <mergeCell ref="AY260:AZ260"/>
    <mergeCell ref="AU261:AV261"/>
    <mergeCell ref="AA261:AB261"/>
    <mergeCell ref="AC261:AD261"/>
    <mergeCell ref="AE261:AF261"/>
    <mergeCell ref="AG261:AH261"/>
    <mergeCell ref="AQ260:AT260"/>
    <mergeCell ref="S261:T261"/>
    <mergeCell ref="U261:V261"/>
    <mergeCell ref="W261:X261"/>
    <mergeCell ref="Y261:Z261"/>
    <mergeCell ref="AM261:AN261"/>
    <mergeCell ref="AO261:AP261"/>
    <mergeCell ref="AA260:AD260"/>
    <mergeCell ref="AE260:AH260"/>
    <mergeCell ref="AI260:AL260"/>
    <mergeCell ref="W260:Z260"/>
    <mergeCell ref="G414:H415"/>
    <mergeCell ref="I414:J415"/>
    <mergeCell ref="K414:M415"/>
    <mergeCell ref="H409:I409"/>
    <mergeCell ref="I261:J261"/>
    <mergeCell ref="K261:L261"/>
    <mergeCell ref="Q334:Q335"/>
    <mergeCell ref="E427:F427"/>
    <mergeCell ref="E429:F429"/>
    <mergeCell ref="O260:R260"/>
    <mergeCell ref="K424:M424"/>
    <mergeCell ref="O427:Z466"/>
    <mergeCell ref="D449:E449"/>
    <mergeCell ref="D450:E450"/>
    <mergeCell ref="O261:P261"/>
    <mergeCell ref="Q261:R261"/>
    <mergeCell ref="D410:M411"/>
    <mergeCell ref="J409:K409"/>
    <mergeCell ref="F409:G409"/>
    <mergeCell ref="F408:G408"/>
    <mergeCell ref="I260:N260"/>
    <mergeCell ref="N334:O335"/>
    <mergeCell ref="D339:E339"/>
    <mergeCell ref="D340:E340"/>
    <mergeCell ref="D353:E353"/>
    <mergeCell ref="D354:E354"/>
    <mergeCell ref="B425:D425"/>
    <mergeCell ref="B424:D424"/>
    <mergeCell ref="B423:D423"/>
    <mergeCell ref="B422:D422"/>
    <mergeCell ref="S260:V260"/>
    <mergeCell ref="K419:M419"/>
    <mergeCell ref="K420:M420"/>
    <mergeCell ref="K421:M421"/>
    <mergeCell ref="K422:M422"/>
    <mergeCell ref="K423:M423"/>
    <mergeCell ref="S242:T242"/>
    <mergeCell ref="S243:T243"/>
    <mergeCell ref="B420:D420"/>
    <mergeCell ref="B419:D419"/>
    <mergeCell ref="D445:E445"/>
    <mergeCell ref="B473:C474"/>
    <mergeCell ref="B414:D415"/>
    <mergeCell ref="E414:F415"/>
    <mergeCell ref="B468:C468"/>
    <mergeCell ref="B421:D421"/>
    <mergeCell ref="L235:R235"/>
    <mergeCell ref="P236:R236"/>
    <mergeCell ref="L236:N236"/>
    <mergeCell ref="L238:N238"/>
    <mergeCell ref="B467:C467"/>
    <mergeCell ref="I440:K440"/>
    <mergeCell ref="D239:I239"/>
    <mergeCell ref="L240:R240"/>
    <mergeCell ref="L239:R239"/>
    <mergeCell ref="O403:Z403"/>
    <mergeCell ref="I230:N230"/>
    <mergeCell ref="I232:N232"/>
    <mergeCell ref="U235:Z235"/>
    <mergeCell ref="U236:Z236"/>
    <mergeCell ref="J234:R234"/>
    <mergeCell ref="B412:C412"/>
    <mergeCell ref="D237:I237"/>
    <mergeCell ref="D236:I236"/>
    <mergeCell ref="B234:I234"/>
    <mergeCell ref="U238:Z238"/>
    <mergeCell ref="I226:N226"/>
    <mergeCell ref="I227:N227"/>
    <mergeCell ref="I228:N228"/>
    <mergeCell ref="I229:N229"/>
    <mergeCell ref="I217:N217"/>
    <mergeCell ref="I223:N223"/>
    <mergeCell ref="I224:N224"/>
    <mergeCell ref="I225:N225"/>
    <mergeCell ref="I220:N220"/>
    <mergeCell ref="I221:N221"/>
    <mergeCell ref="C2:F2"/>
    <mergeCell ref="B185:D186"/>
    <mergeCell ref="B6:E7"/>
    <mergeCell ref="E185:E186"/>
    <mergeCell ref="B65:C69"/>
    <mergeCell ref="I222:N222"/>
    <mergeCell ref="I213:N213"/>
    <mergeCell ref="I214:N214"/>
    <mergeCell ref="I215:N215"/>
    <mergeCell ref="I216:N216"/>
    <mergeCell ref="F194:J194"/>
    <mergeCell ref="F195:J195"/>
    <mergeCell ref="F187:J187"/>
    <mergeCell ref="F188:J188"/>
    <mergeCell ref="F189:J189"/>
    <mergeCell ref="G179:H179"/>
    <mergeCell ref="G180:H180"/>
    <mergeCell ref="F190:J190"/>
    <mergeCell ref="F191:J191"/>
    <mergeCell ref="F185:J186"/>
    <mergeCell ref="F192:J192"/>
    <mergeCell ref="F193:J193"/>
    <mergeCell ref="D69:E69"/>
    <mergeCell ref="D100:E100"/>
    <mergeCell ref="B187:D187"/>
    <mergeCell ref="B188:D188"/>
    <mergeCell ref="G176:H176"/>
    <mergeCell ref="G169:H169"/>
    <mergeCell ref="D126:E126"/>
    <mergeCell ref="D106:E106"/>
    <mergeCell ref="D252:D253"/>
    <mergeCell ref="L245:R248"/>
    <mergeCell ref="O409:Z422"/>
    <mergeCell ref="S241:T241"/>
    <mergeCell ref="L241:P241"/>
    <mergeCell ref="D242:I242"/>
    <mergeCell ref="D241:I241"/>
    <mergeCell ref="D240:I240"/>
    <mergeCell ref="J239:K239"/>
    <mergeCell ref="F196:J196"/>
    <mergeCell ref="I205:N205"/>
    <mergeCell ref="U242:Z242"/>
    <mergeCell ref="U243:Z243"/>
    <mergeCell ref="U244:Z244"/>
    <mergeCell ref="S240:T240"/>
    <mergeCell ref="J237:K237"/>
    <mergeCell ref="J238:K238"/>
    <mergeCell ref="J235:K235"/>
    <mergeCell ref="J236:K236"/>
    <mergeCell ref="O470:Z479"/>
    <mergeCell ref="P201:Z201"/>
    <mergeCell ref="P186:Z199"/>
    <mergeCell ref="L244:R244"/>
    <mergeCell ref="L242:R242"/>
    <mergeCell ref="L243:N243"/>
    <mergeCell ref="P243:R243"/>
    <mergeCell ref="L237:R237"/>
    <mergeCell ref="I201:N201"/>
    <mergeCell ref="D244:I248"/>
    <mergeCell ref="B466:C466"/>
    <mergeCell ref="B465:C465"/>
    <mergeCell ref="B252:C253"/>
    <mergeCell ref="B254:C254"/>
    <mergeCell ref="B255:C255"/>
    <mergeCell ref="B436:D436"/>
    <mergeCell ref="D408:E408"/>
    <mergeCell ref="E407:I407"/>
    <mergeCell ref="B416:D416"/>
    <mergeCell ref="E418:F418"/>
    <mergeCell ref="B471:C471"/>
    <mergeCell ref="B470:C470"/>
    <mergeCell ref="B469:C469"/>
    <mergeCell ref="S244:T244"/>
    <mergeCell ref="S245:T248"/>
    <mergeCell ref="B410:C410"/>
    <mergeCell ref="G416:H416"/>
    <mergeCell ref="D446:E446"/>
    <mergeCell ref="D447:E447"/>
    <mergeCell ref="D441:E441"/>
    <mergeCell ref="B243:C243"/>
    <mergeCell ref="B244:C248"/>
    <mergeCell ref="B239:C239"/>
    <mergeCell ref="B240:C240"/>
    <mergeCell ref="B241:C241"/>
    <mergeCell ref="B242:C242"/>
    <mergeCell ref="B235:C235"/>
    <mergeCell ref="B236:C236"/>
    <mergeCell ref="B237:C237"/>
    <mergeCell ref="B238:C238"/>
    <mergeCell ref="D238:I238"/>
    <mergeCell ref="F445:G445"/>
    <mergeCell ref="F441:G441"/>
    <mergeCell ref="F442:G442"/>
    <mergeCell ref="F443:G443"/>
    <mergeCell ref="F444:G444"/>
    <mergeCell ref="D451:E451"/>
    <mergeCell ref="F449:G449"/>
    <mergeCell ref="F446:G446"/>
    <mergeCell ref="F447:G447"/>
    <mergeCell ref="F448:G448"/>
    <mergeCell ref="D448:E448"/>
    <mergeCell ref="D452:E452"/>
    <mergeCell ref="D453:E453"/>
    <mergeCell ref="D454:E454"/>
    <mergeCell ref="D455:E455"/>
    <mergeCell ref="D462:E462"/>
    <mergeCell ref="D463:E463"/>
    <mergeCell ref="D456:E456"/>
    <mergeCell ref="D457:E457"/>
    <mergeCell ref="D458:E458"/>
    <mergeCell ref="D459:E459"/>
    <mergeCell ref="F456:G456"/>
    <mergeCell ref="D460:E460"/>
    <mergeCell ref="D461:E461"/>
    <mergeCell ref="D468:E468"/>
    <mergeCell ref="D469:E469"/>
    <mergeCell ref="D470:E470"/>
    <mergeCell ref="D464:E464"/>
    <mergeCell ref="D465:E465"/>
    <mergeCell ref="D466:E466"/>
    <mergeCell ref="D467:E467"/>
    <mergeCell ref="F450:G450"/>
    <mergeCell ref="F451:G451"/>
    <mergeCell ref="F452:G452"/>
    <mergeCell ref="F453:G453"/>
    <mergeCell ref="F454:G454"/>
    <mergeCell ref="F455:G455"/>
    <mergeCell ref="F462:G462"/>
    <mergeCell ref="F463:G463"/>
    <mergeCell ref="F464:G464"/>
    <mergeCell ref="F465:G465"/>
    <mergeCell ref="F466:G466"/>
    <mergeCell ref="F457:G457"/>
    <mergeCell ref="F458:G458"/>
    <mergeCell ref="F459:G459"/>
    <mergeCell ref="F460:G460"/>
    <mergeCell ref="F461:G461"/>
    <mergeCell ref="D471:E471"/>
    <mergeCell ref="I464:J464"/>
    <mergeCell ref="I470:J470"/>
    <mergeCell ref="I471:J471"/>
    <mergeCell ref="F470:G470"/>
    <mergeCell ref="F471:G471"/>
    <mergeCell ref="I466:J466"/>
    <mergeCell ref="I469:J469"/>
    <mergeCell ref="F467:G467"/>
    <mergeCell ref="F468:G468"/>
    <mergeCell ref="I468:J468"/>
    <mergeCell ref="I467:J467"/>
    <mergeCell ref="F469:G469"/>
    <mergeCell ref="I455:J455"/>
    <mergeCell ref="B440:D440"/>
    <mergeCell ref="I449:J449"/>
    <mergeCell ref="I450:J450"/>
    <mergeCell ref="I451:J451"/>
    <mergeCell ref="I452:J452"/>
    <mergeCell ref="I442:J442"/>
    <mergeCell ref="I443:J443"/>
    <mergeCell ref="I444:J444"/>
    <mergeCell ref="I445:J445"/>
    <mergeCell ref="I446:J446"/>
    <mergeCell ref="I416:J416"/>
    <mergeCell ref="AB218:AN218"/>
    <mergeCell ref="AB186:AN199"/>
    <mergeCell ref="AA203:AA216"/>
    <mergeCell ref="AA217:AA230"/>
    <mergeCell ref="AB219:AN232"/>
    <mergeCell ref="AA231:AA232"/>
    <mergeCell ref="J240:K240"/>
    <mergeCell ref="D243:I243"/>
    <mergeCell ref="I212:N212"/>
    <mergeCell ref="E422:F422"/>
    <mergeCell ref="E423:F423"/>
    <mergeCell ref="G418:H418"/>
    <mergeCell ref="G419:H419"/>
    <mergeCell ref="G420:H420"/>
    <mergeCell ref="G423:H423"/>
    <mergeCell ref="I422:J422"/>
    <mergeCell ref="E421:F421"/>
    <mergeCell ref="E416:F416"/>
    <mergeCell ref="E424:F424"/>
    <mergeCell ref="G422:H422"/>
    <mergeCell ref="B437:D437"/>
    <mergeCell ref="B426:D426"/>
    <mergeCell ref="B427:D427"/>
    <mergeCell ref="B432:D432"/>
    <mergeCell ref="B433:D433"/>
    <mergeCell ref="B431:D431"/>
    <mergeCell ref="B434:D434"/>
    <mergeCell ref="B435:D435"/>
    <mergeCell ref="G429:H429"/>
    <mergeCell ref="G424:H424"/>
    <mergeCell ref="G425:H425"/>
    <mergeCell ref="G426:H426"/>
    <mergeCell ref="G427:H427"/>
    <mergeCell ref="I417:J417"/>
    <mergeCell ref="I418:J418"/>
    <mergeCell ref="I419:J419"/>
    <mergeCell ref="I420:J420"/>
    <mergeCell ref="I421:J421"/>
    <mergeCell ref="I429:J429"/>
    <mergeCell ref="I424:J424"/>
    <mergeCell ref="I425:J425"/>
    <mergeCell ref="I426:J426"/>
    <mergeCell ref="I427:J427"/>
    <mergeCell ref="I423:J423"/>
    <mergeCell ref="H408:I408"/>
    <mergeCell ref="B403:M403"/>
    <mergeCell ref="G421:H421"/>
    <mergeCell ref="G417:H417"/>
    <mergeCell ref="E200:E201"/>
    <mergeCell ref="F197:J197"/>
    <mergeCell ref="I218:N218"/>
    <mergeCell ref="I219:N219"/>
    <mergeCell ref="I206:N206"/>
    <mergeCell ref="I207:N207"/>
    <mergeCell ref="I208:N208"/>
    <mergeCell ref="I209:N209"/>
    <mergeCell ref="I210:N210"/>
    <mergeCell ref="I211:N211"/>
    <mergeCell ref="B200:D201"/>
    <mergeCell ref="B95:C99"/>
    <mergeCell ref="D95:E95"/>
    <mergeCell ref="B189:D189"/>
    <mergeCell ref="B190:D190"/>
    <mergeCell ref="B191:D191"/>
    <mergeCell ref="B80:C84"/>
    <mergeCell ref="B85:C89"/>
    <mergeCell ref="B90:C94"/>
    <mergeCell ref="D93:E93"/>
    <mergeCell ref="D94:E94"/>
    <mergeCell ref="D85:E85"/>
    <mergeCell ref="D87:E87"/>
    <mergeCell ref="D83:E83"/>
    <mergeCell ref="D84:E84"/>
    <mergeCell ref="B192:D192"/>
    <mergeCell ref="B193:D193"/>
    <mergeCell ref="B194:D194"/>
    <mergeCell ref="B197:D197"/>
    <mergeCell ref="B198:D198"/>
    <mergeCell ref="B203:D203"/>
    <mergeCell ref="B195:D195"/>
    <mergeCell ref="B196:D196"/>
    <mergeCell ref="B204:D204"/>
    <mergeCell ref="B205:D205"/>
    <mergeCell ref="B206:D206"/>
    <mergeCell ref="B207:D207"/>
    <mergeCell ref="B208:D208"/>
    <mergeCell ref="B209:D209"/>
    <mergeCell ref="B210:D210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20:D220"/>
    <mergeCell ref="B221:D221"/>
    <mergeCell ref="B222:D222"/>
    <mergeCell ref="B230:D230"/>
    <mergeCell ref="B223:D223"/>
    <mergeCell ref="B224:D224"/>
    <mergeCell ref="B225:D225"/>
    <mergeCell ref="B226:D226"/>
    <mergeCell ref="B231:D231"/>
    <mergeCell ref="B232:D232"/>
    <mergeCell ref="I231:N231"/>
    <mergeCell ref="B257:C257"/>
    <mergeCell ref="I256:J256"/>
    <mergeCell ref="K252:K253"/>
    <mergeCell ref="I252:J253"/>
    <mergeCell ref="I254:J254"/>
    <mergeCell ref="I255:J255"/>
    <mergeCell ref="J241:K241"/>
    <mergeCell ref="E417:F417"/>
    <mergeCell ref="B58:C59"/>
    <mergeCell ref="D58:E59"/>
    <mergeCell ref="I58:I59"/>
    <mergeCell ref="B258:C258"/>
    <mergeCell ref="F198:J198"/>
    <mergeCell ref="F200:N200"/>
    <mergeCell ref="B227:D227"/>
    <mergeCell ref="B228:D228"/>
    <mergeCell ref="B229:D229"/>
    <mergeCell ref="E426:F426"/>
    <mergeCell ref="D102:E102"/>
    <mergeCell ref="D103:E103"/>
    <mergeCell ref="D104:E104"/>
    <mergeCell ref="D105:E105"/>
    <mergeCell ref="D107:E107"/>
    <mergeCell ref="D108:E108"/>
    <mergeCell ref="D109:E109"/>
    <mergeCell ref="D110:E110"/>
    <mergeCell ref="D112:E112"/>
    <mergeCell ref="J58:J59"/>
    <mergeCell ref="F58:F59"/>
    <mergeCell ref="G58:G59"/>
    <mergeCell ref="D96:E96"/>
    <mergeCell ref="H58:H59"/>
    <mergeCell ref="D75:E75"/>
    <mergeCell ref="D77:E77"/>
    <mergeCell ref="D80:E80"/>
    <mergeCell ref="D82:E82"/>
    <mergeCell ref="D78:E78"/>
    <mergeCell ref="D116:E116"/>
    <mergeCell ref="D118:E118"/>
    <mergeCell ref="D119:E119"/>
    <mergeCell ref="D120:E120"/>
    <mergeCell ref="D122:E122"/>
    <mergeCell ref="D123:E123"/>
    <mergeCell ref="D117:E117"/>
    <mergeCell ref="D124:E124"/>
    <mergeCell ref="D125:E125"/>
    <mergeCell ref="D127:E127"/>
    <mergeCell ref="D128:E128"/>
    <mergeCell ref="D129:E129"/>
    <mergeCell ref="D132:E132"/>
    <mergeCell ref="D131:E131"/>
    <mergeCell ref="B408:C408"/>
    <mergeCell ref="B130:C134"/>
    <mergeCell ref="D130:E130"/>
    <mergeCell ref="B125:C129"/>
    <mergeCell ref="B135:C139"/>
    <mergeCell ref="D137:E137"/>
    <mergeCell ref="D138:E138"/>
    <mergeCell ref="B202:D202"/>
    <mergeCell ref="D145:E145"/>
    <mergeCell ref="D147:E147"/>
    <mergeCell ref="B409:C409"/>
    <mergeCell ref="W162:X162"/>
    <mergeCell ref="W163:X163"/>
    <mergeCell ref="W164:X164"/>
    <mergeCell ref="W167:X167"/>
    <mergeCell ref="W168:X168"/>
    <mergeCell ref="W169:X169"/>
    <mergeCell ref="D409:E409"/>
    <mergeCell ref="G167:H167"/>
    <mergeCell ref="G168:H168"/>
    <mergeCell ref="AV222:AW222"/>
    <mergeCell ref="AV225:AW225"/>
    <mergeCell ref="K60:AE60"/>
    <mergeCell ref="K61:AE61"/>
    <mergeCell ref="K63:AE63"/>
    <mergeCell ref="K64:AE64"/>
    <mergeCell ref="AB185:AN185"/>
    <mergeCell ref="I203:N203"/>
    <mergeCell ref="I204:N204"/>
    <mergeCell ref="P185:Z185"/>
    <mergeCell ref="K154:AE154"/>
    <mergeCell ref="Y159:Y160"/>
    <mergeCell ref="I159:I160"/>
    <mergeCell ref="D133:E133"/>
    <mergeCell ref="D134:E134"/>
    <mergeCell ref="D135:E135"/>
    <mergeCell ref="W159:X159"/>
    <mergeCell ref="W160:X160"/>
    <mergeCell ref="G160:H160"/>
    <mergeCell ref="G159:H159"/>
    <mergeCell ref="B417:D417"/>
    <mergeCell ref="B418:D418"/>
    <mergeCell ref="E425:F425"/>
    <mergeCell ref="B446:C446"/>
    <mergeCell ref="B445:C445"/>
    <mergeCell ref="B442:C442"/>
    <mergeCell ref="B443:C443"/>
    <mergeCell ref="B444:C444"/>
    <mergeCell ref="E420:F420"/>
    <mergeCell ref="E419:F419"/>
    <mergeCell ref="B447:C447"/>
    <mergeCell ref="B448:C448"/>
    <mergeCell ref="B449:C449"/>
    <mergeCell ref="B450:C450"/>
    <mergeCell ref="B451:C451"/>
    <mergeCell ref="B452:C452"/>
    <mergeCell ref="B453:C453"/>
    <mergeCell ref="B461:C461"/>
    <mergeCell ref="B454:C454"/>
    <mergeCell ref="B455:C455"/>
    <mergeCell ref="B456:C456"/>
    <mergeCell ref="B457:C457"/>
    <mergeCell ref="B458:C458"/>
    <mergeCell ref="B459:C459"/>
    <mergeCell ref="I447:J447"/>
    <mergeCell ref="I448:J448"/>
    <mergeCell ref="I453:J453"/>
    <mergeCell ref="K145:AE145"/>
    <mergeCell ref="K147:AE147"/>
    <mergeCell ref="K148:AE148"/>
    <mergeCell ref="K149:AE149"/>
    <mergeCell ref="K150:AE150"/>
    <mergeCell ref="K152:AE152"/>
    <mergeCell ref="K153:AE153"/>
    <mergeCell ref="R7:R8"/>
    <mergeCell ref="G175:H175"/>
    <mergeCell ref="G172:H172"/>
    <mergeCell ref="G173:H173"/>
    <mergeCell ref="G174:H174"/>
    <mergeCell ref="F20:G20"/>
    <mergeCell ref="G170:H170"/>
    <mergeCell ref="G171:H171"/>
    <mergeCell ref="G165:H165"/>
    <mergeCell ref="G166:H166"/>
    <mergeCell ref="G161:H161"/>
    <mergeCell ref="G163:H163"/>
    <mergeCell ref="G164:H164"/>
    <mergeCell ref="G162:H162"/>
    <mergeCell ref="W174:X174"/>
    <mergeCell ref="W175:X175"/>
    <mergeCell ref="K161:P181"/>
    <mergeCell ref="W171:X171"/>
    <mergeCell ref="W172:X172"/>
    <mergeCell ref="W173:X173"/>
    <mergeCell ref="W181:X181"/>
    <mergeCell ref="W161:X161"/>
    <mergeCell ref="W166:X166"/>
    <mergeCell ref="G181:H181"/>
    <mergeCell ref="AB201:AN201"/>
    <mergeCell ref="W177:X177"/>
    <mergeCell ref="W178:X178"/>
    <mergeCell ref="W179:X179"/>
    <mergeCell ref="W180:X180"/>
    <mergeCell ref="G177:H177"/>
    <mergeCell ref="G178:H178"/>
    <mergeCell ref="K187:N188"/>
    <mergeCell ref="K185:N185"/>
    <mergeCell ref="K441:L441"/>
    <mergeCell ref="AR222:AS222"/>
    <mergeCell ref="AT222:AU222"/>
    <mergeCell ref="AP225:AQ225"/>
    <mergeCell ref="AP226:AQ226"/>
    <mergeCell ref="AR225:AS225"/>
    <mergeCell ref="AT225:AU225"/>
    <mergeCell ref="J245:K248"/>
    <mergeCell ref="S235:T235"/>
    <mergeCell ref="AP222:AQ222"/>
    <mergeCell ref="K144:AE144"/>
    <mergeCell ref="AP223:AQ223"/>
    <mergeCell ref="AP224:AQ224"/>
    <mergeCell ref="AR223:AS223"/>
    <mergeCell ref="AT223:AU223"/>
    <mergeCell ref="AV223:AW223"/>
    <mergeCell ref="AR224:AS224"/>
    <mergeCell ref="AT224:AU224"/>
    <mergeCell ref="AV224:AW224"/>
    <mergeCell ref="W176:X176"/>
    <mergeCell ref="K113:AE113"/>
    <mergeCell ref="K114:AE114"/>
    <mergeCell ref="K115:AE115"/>
    <mergeCell ref="AR226:AS226"/>
    <mergeCell ref="AT226:AU226"/>
    <mergeCell ref="AV226:AW226"/>
    <mergeCell ref="K137:AE137"/>
    <mergeCell ref="K138:AE138"/>
    <mergeCell ref="K139:AE139"/>
    <mergeCell ref="K140:AE140"/>
    <mergeCell ref="K102:AE102"/>
    <mergeCell ref="K103:AE103"/>
    <mergeCell ref="K104:AE104"/>
    <mergeCell ref="K98:AE98"/>
    <mergeCell ref="K99:AE99"/>
    <mergeCell ref="K100:AE100"/>
    <mergeCell ref="K95:AE95"/>
    <mergeCell ref="K87:AE87"/>
    <mergeCell ref="K88:AE88"/>
    <mergeCell ref="K89:AE89"/>
    <mergeCell ref="K90:AE90"/>
    <mergeCell ref="K91:AE91"/>
    <mergeCell ref="K92:AE92"/>
    <mergeCell ref="K93:AE93"/>
    <mergeCell ref="K94:AE94"/>
    <mergeCell ref="K82:AE82"/>
    <mergeCell ref="K83:AE83"/>
    <mergeCell ref="K84:AE84"/>
    <mergeCell ref="K85:AE85"/>
    <mergeCell ref="K77:AE77"/>
    <mergeCell ref="K78:AE78"/>
    <mergeCell ref="K79:AE79"/>
    <mergeCell ref="K80:AE80"/>
    <mergeCell ref="K452:L452"/>
    <mergeCell ref="K453:L453"/>
    <mergeCell ref="K58:AE59"/>
    <mergeCell ref="K65:AE65"/>
    <mergeCell ref="K67:AE67"/>
    <mergeCell ref="K70:AE70"/>
    <mergeCell ref="K72:AE72"/>
    <mergeCell ref="K73:AE73"/>
    <mergeCell ref="K74:AE74"/>
    <mergeCell ref="K75:AE75"/>
    <mergeCell ref="K450:L450"/>
    <mergeCell ref="K451:L451"/>
    <mergeCell ref="AY232:BF232"/>
    <mergeCell ref="AY235:BF235"/>
    <mergeCell ref="AY236:BF238"/>
    <mergeCell ref="AY233:BF233"/>
    <mergeCell ref="S236:T236"/>
    <mergeCell ref="J242:K242"/>
    <mergeCell ref="J243:K243"/>
    <mergeCell ref="U245:Z248"/>
    <mergeCell ref="AY228:BF228"/>
    <mergeCell ref="AY213:BF215"/>
    <mergeCell ref="K448:L448"/>
    <mergeCell ref="K449:L449"/>
    <mergeCell ref="AY229:BF229"/>
    <mergeCell ref="AY231:BF231"/>
    <mergeCell ref="AY217:BF217"/>
    <mergeCell ref="J244:K244"/>
    <mergeCell ref="S238:T238"/>
    <mergeCell ref="S239:T239"/>
    <mergeCell ref="AP185:BF185"/>
    <mergeCell ref="I460:M460"/>
    <mergeCell ref="I461:M461"/>
    <mergeCell ref="I462:M462"/>
    <mergeCell ref="K442:L442"/>
    <mergeCell ref="K443:L443"/>
    <mergeCell ref="K444:L444"/>
    <mergeCell ref="K445:L445"/>
    <mergeCell ref="K446:L446"/>
    <mergeCell ref="K447:L447"/>
    <mergeCell ref="AY224:BF224"/>
    <mergeCell ref="AY225:BF225"/>
    <mergeCell ref="AY227:BF227"/>
    <mergeCell ref="AY187:BF187"/>
    <mergeCell ref="AY203:BF203"/>
    <mergeCell ref="AY188:BF188"/>
    <mergeCell ref="AY192:BF192"/>
    <mergeCell ref="AY196:BF196"/>
    <mergeCell ref="AY200:BF200"/>
    <mergeCell ref="AP240:AW240"/>
    <mergeCell ref="AY201:BF201"/>
    <mergeCell ref="AP201:AW201"/>
    <mergeCell ref="AY205:BF205"/>
    <mergeCell ref="AY207:BF207"/>
    <mergeCell ref="AY212:BF212"/>
    <mergeCell ref="AY208:BF210"/>
    <mergeCell ref="AY204:BF204"/>
    <mergeCell ref="AP203:AW203"/>
    <mergeCell ref="AY223:BF223"/>
    <mergeCell ref="AP221:AW221"/>
    <mergeCell ref="AY219:BF219"/>
    <mergeCell ref="AY220:BF220"/>
    <mergeCell ref="AY221:BF221"/>
    <mergeCell ref="AP214:AW214"/>
    <mergeCell ref="AP218:AW218"/>
    <mergeCell ref="AP217:AW217"/>
    <mergeCell ref="AP219:AW219"/>
    <mergeCell ref="AY191:BF191"/>
    <mergeCell ref="AY195:BF195"/>
    <mergeCell ref="AY199:BF199"/>
    <mergeCell ref="AY189:BF189"/>
    <mergeCell ref="AY193:BF193"/>
    <mergeCell ref="AY197:BF197"/>
    <mergeCell ref="AP227:AW227"/>
    <mergeCell ref="AP231:AW231"/>
    <mergeCell ref="AP235:AW235"/>
    <mergeCell ref="AP239:AW239"/>
    <mergeCell ref="AP230:AW230"/>
    <mergeCell ref="AP234:AW234"/>
    <mergeCell ref="AP238:AW238"/>
    <mergeCell ref="AP232:AW232"/>
    <mergeCell ref="AP236:AW236"/>
    <mergeCell ref="AP228:AW228"/>
    <mergeCell ref="AP211:AW211"/>
    <mergeCell ref="AP215:AW215"/>
    <mergeCell ref="AP193:AW193"/>
    <mergeCell ref="AP197:AW197"/>
    <mergeCell ref="AP206:AW206"/>
    <mergeCell ref="AP210:AW210"/>
    <mergeCell ref="AP207:AW207"/>
    <mergeCell ref="AP205:AW205"/>
    <mergeCell ref="AP209:AW209"/>
    <mergeCell ref="AP213:AW213"/>
    <mergeCell ref="K68:AE68"/>
    <mergeCell ref="K69:AE69"/>
    <mergeCell ref="B60:C64"/>
    <mergeCell ref="D61:E61"/>
    <mergeCell ref="D60:E60"/>
    <mergeCell ref="D63:E63"/>
    <mergeCell ref="D64:E64"/>
    <mergeCell ref="D65:E65"/>
    <mergeCell ref="D67:E67"/>
    <mergeCell ref="D68:E68"/>
    <mergeCell ref="B70:C74"/>
    <mergeCell ref="D74:E74"/>
    <mergeCell ref="D70:E70"/>
    <mergeCell ref="D72:E72"/>
    <mergeCell ref="D73:E73"/>
    <mergeCell ref="D79:E79"/>
    <mergeCell ref="B75:C79"/>
    <mergeCell ref="D90:E90"/>
    <mergeCell ref="D92:E92"/>
    <mergeCell ref="D88:E88"/>
    <mergeCell ref="D89:E89"/>
    <mergeCell ref="K96:AE96"/>
    <mergeCell ref="B115:C119"/>
    <mergeCell ref="B110:C114"/>
    <mergeCell ref="B105:C109"/>
    <mergeCell ref="B100:C104"/>
    <mergeCell ref="K105:AE105"/>
    <mergeCell ref="B120:C124"/>
    <mergeCell ref="K189:N198"/>
    <mergeCell ref="K130:AE130"/>
    <mergeCell ref="K132:AE132"/>
    <mergeCell ref="K133:AE133"/>
    <mergeCell ref="K134:AE134"/>
    <mergeCell ref="K135:AE135"/>
    <mergeCell ref="K126:AE126"/>
    <mergeCell ref="K142:AE142"/>
    <mergeCell ref="K143:AE143"/>
    <mergeCell ref="K128:AE128"/>
    <mergeCell ref="K129:AE129"/>
    <mergeCell ref="K107:AE107"/>
    <mergeCell ref="K108:AE108"/>
    <mergeCell ref="K109:AE109"/>
    <mergeCell ref="K110:AE110"/>
    <mergeCell ref="K117:AE117"/>
    <mergeCell ref="K118:AE118"/>
    <mergeCell ref="K119:AE119"/>
    <mergeCell ref="K112:AE112"/>
    <mergeCell ref="K120:AE120"/>
    <mergeCell ref="K122:AE122"/>
    <mergeCell ref="K123:AE123"/>
    <mergeCell ref="K124:AE124"/>
    <mergeCell ref="K125:AE125"/>
    <mergeCell ref="K127:AE127"/>
    <mergeCell ref="K121:AE121"/>
    <mergeCell ref="D139:E139"/>
    <mergeCell ref="B140:C144"/>
    <mergeCell ref="D140:E140"/>
    <mergeCell ref="D142:E142"/>
    <mergeCell ref="D143:E143"/>
    <mergeCell ref="D144:E144"/>
    <mergeCell ref="D141:E141"/>
    <mergeCell ref="B145:C149"/>
    <mergeCell ref="D148:E148"/>
    <mergeCell ref="D149:E149"/>
    <mergeCell ref="AP188:AW188"/>
    <mergeCell ref="AP189:AW189"/>
    <mergeCell ref="AP187:AW187"/>
    <mergeCell ref="K159:P160"/>
    <mergeCell ref="W165:X165"/>
    <mergeCell ref="W170:X170"/>
    <mergeCell ref="K186:N186"/>
    <mergeCell ref="AP191:AW191"/>
    <mergeCell ref="AP192:AW192"/>
    <mergeCell ref="AP196:AW196"/>
    <mergeCell ref="AP200:AW200"/>
    <mergeCell ref="AP195:AW195"/>
    <mergeCell ref="AP199:AW199"/>
    <mergeCell ref="I458:M458"/>
    <mergeCell ref="I457:M457"/>
    <mergeCell ref="I459:M459"/>
    <mergeCell ref="K464:M465"/>
    <mergeCell ref="B150:C154"/>
    <mergeCell ref="D150:E150"/>
    <mergeCell ref="D152:E152"/>
    <mergeCell ref="D153:E153"/>
    <mergeCell ref="D154:E154"/>
    <mergeCell ref="I202:N202"/>
    <mergeCell ref="AB234:AN234"/>
    <mergeCell ref="AB235:AN248"/>
    <mergeCell ref="AB202:AN216"/>
    <mergeCell ref="P202:Z232"/>
    <mergeCell ref="S237:T237"/>
    <mergeCell ref="U239:Z239"/>
    <mergeCell ref="U240:Z240"/>
    <mergeCell ref="U241:Z241"/>
    <mergeCell ref="P238:R238"/>
    <mergeCell ref="U237:Z237"/>
  </mergeCells>
  <conditionalFormatting sqref="F24:S30">
    <cfRule type="cellIs" dxfId="18" priority="18" stopIfTrue="1" operator="greaterThan">
      <formula>$F$20</formula>
    </cfRule>
    <cfRule type="expression" dxfId="17" priority="19" stopIfTrue="1">
      <formula>AND($E24&lt;&gt;"Leonardi")</formula>
    </cfRule>
  </conditionalFormatting>
  <conditionalFormatting sqref="F31:S31">
    <cfRule type="cellIs" dxfId="16" priority="16" stopIfTrue="1" operator="greaterThan">
      <formula>$F$20</formula>
    </cfRule>
    <cfRule type="expression" dxfId="15" priority="17" stopIfTrue="1">
      <formula>AND($E31&lt;&gt;"Leonardi")</formula>
    </cfRule>
  </conditionalFormatting>
  <conditionalFormatting sqref="B265 M11:M20">
    <cfRule type="cellIs" dxfId="14" priority="15" stopIfTrue="1" operator="lessThan">
      <formula>0.1</formula>
    </cfRule>
  </conditionalFormatting>
  <conditionalFormatting sqref="F20">
    <cfRule type="cellIs" dxfId="13" priority="14" stopIfTrue="1" operator="lessThanOrEqual">
      <formula>#REF!</formula>
    </cfRule>
  </conditionalFormatting>
  <conditionalFormatting sqref="B9:F9 H9 E10">
    <cfRule type="expression" dxfId="12" priority="13" stopIfTrue="1">
      <formula>IF($L$9&gt;0,"verdadeiro","falso")</formula>
    </cfRule>
  </conditionalFormatting>
  <conditionalFormatting sqref="B10:D10 F10:H10">
    <cfRule type="expression" dxfId="11" priority="12" stopIfTrue="1">
      <formula>IF($L$10&gt;0,"verdadeiro","falso")</formula>
    </cfRule>
  </conditionalFormatting>
  <conditionalFormatting sqref="B11:H11">
    <cfRule type="expression" dxfId="10" priority="11" stopIfTrue="1">
      <formula>IF($L$11&gt;0,"verdadeiro","falso")</formula>
    </cfRule>
  </conditionalFormatting>
  <conditionalFormatting sqref="B12:H12">
    <cfRule type="expression" dxfId="9" priority="10" stopIfTrue="1">
      <formula>IF($L$12&gt;0,"verdadeiro","falso")</formula>
    </cfRule>
  </conditionalFormatting>
  <conditionalFormatting sqref="B13:H13">
    <cfRule type="expression" dxfId="8" priority="9" stopIfTrue="1">
      <formula>IF($L$13&gt;0,"verdadeiro","falso")</formula>
    </cfRule>
  </conditionalFormatting>
  <conditionalFormatting sqref="B14:H14">
    <cfRule type="expression" dxfId="7" priority="8" stopIfTrue="1">
      <formula>IF($L$14&gt;0,"verdadeiro","falso")</formula>
    </cfRule>
  </conditionalFormatting>
  <conditionalFormatting sqref="B15:H15">
    <cfRule type="expression" dxfId="6" priority="7" stopIfTrue="1">
      <formula>IF($L$15&gt;0,"verdadeiro","falso")</formula>
    </cfRule>
  </conditionalFormatting>
  <conditionalFormatting sqref="B16:H16">
    <cfRule type="expression" dxfId="5" priority="6" stopIfTrue="1">
      <formula>IF($L$16&gt;0,"verdadeiro","falso")</formula>
    </cfRule>
  </conditionalFormatting>
  <conditionalFormatting sqref="B17:H17">
    <cfRule type="expression" dxfId="4" priority="5" stopIfTrue="1">
      <formula>IF($L$17&gt;0,"verdadeiro","falso")</formula>
    </cfRule>
  </conditionalFormatting>
  <conditionalFormatting sqref="B18:H18">
    <cfRule type="expression" dxfId="3" priority="4" stopIfTrue="1">
      <formula>IF($L$18&gt;0,"verdadeiro","falso")</formula>
    </cfRule>
  </conditionalFormatting>
  <conditionalFormatting sqref="B19:H19">
    <cfRule type="expression" dxfId="2" priority="3" stopIfTrue="1">
      <formula>IF($L$19&gt;0,"verdadeiro","falso")</formula>
    </cfRule>
  </conditionalFormatting>
  <conditionalFormatting sqref="G9">
    <cfRule type="cellIs" dxfId="1" priority="1" stopIfTrue="1" operator="lessThan">
      <formula>0.1</formula>
    </cfRule>
    <cfRule type="expression" dxfId="0" priority="2" stopIfTrue="1">
      <formula>IF($L$9&gt;0,"verdadeiro","falso")</formula>
    </cfRule>
  </conditionalFormatting>
  <dataValidations count="24">
    <dataValidation type="list" allowBlank="1" showInputMessage="1" showErrorMessage="1" sqref="K186:N186">
      <formula1>Tipologia</formula1>
    </dataValidation>
    <dataValidation type="list" allowBlank="1" showInputMessage="1" showErrorMessage="1" sqref="AY232:BB232">
      <formula1>ficha16.4</formula1>
    </dataValidation>
    <dataValidation type="list" allowBlank="1" showInputMessage="1" showErrorMessage="1" sqref="AY224:BB224">
      <formula1>ficha16.2</formula1>
    </dataValidation>
    <dataValidation type="list" allowBlank="1" showInputMessage="1" showErrorMessage="1" sqref="AY220:BB220">
      <formula1>ficha16.1</formula1>
    </dataValidation>
    <dataValidation type="list" allowBlank="1" showInputMessage="1" showErrorMessage="1" sqref="AY204">
      <formula1>ficha11</formula1>
    </dataValidation>
    <dataValidation type="list" allowBlank="1" showInputMessage="1" showErrorMessage="1" sqref="AY200">
      <formula1>ficha10</formula1>
    </dataValidation>
    <dataValidation type="list" allowBlank="1" showInputMessage="1" showErrorMessage="1" sqref="AY196">
      <formula1>ficha9</formula1>
    </dataValidation>
    <dataValidation type="list" allowBlank="1" showInputMessage="1" showErrorMessage="1" sqref="AY192">
      <formula1>ficha8</formula1>
    </dataValidation>
    <dataValidation type="list" allowBlank="1" showInputMessage="1" showErrorMessage="1" sqref="AY188">
      <formula1>ficha7</formula1>
    </dataValidation>
    <dataValidation type="list" allowBlank="1" showInputMessage="1" showErrorMessage="1" sqref="AP239">
      <formula1>ficha6</formula1>
    </dataValidation>
    <dataValidation type="list" allowBlank="1" showInputMessage="1" showErrorMessage="1" sqref="AP235">
      <formula1>ficha5.7</formula1>
    </dataValidation>
    <dataValidation type="list" allowBlank="1" showInputMessage="1" showErrorMessage="1" sqref="AP231">
      <formula1>ficha5.6</formula1>
    </dataValidation>
    <dataValidation type="list" allowBlank="1" showInputMessage="1" showErrorMessage="1" sqref="AP227">
      <formula1>ficha5.5</formula1>
    </dataValidation>
    <dataValidation type="list" allowBlank="1" showInputMessage="1" showErrorMessage="1" sqref="AP218">
      <formula1>ficha5.4</formula1>
    </dataValidation>
    <dataValidation type="list" allowBlank="1" showInputMessage="1" showErrorMessage="1" sqref="AP214">
      <formula1>ficha5.3</formula1>
    </dataValidation>
    <dataValidation type="list" allowBlank="1" showInputMessage="1" showErrorMessage="1" sqref="AP210">
      <formula1>ficha5.2</formula1>
    </dataValidation>
    <dataValidation type="list" allowBlank="1" showInputMessage="1" showErrorMessage="1" sqref="AP206">
      <formula1>ficha5.1</formula1>
    </dataValidation>
    <dataValidation type="list" allowBlank="1" showInputMessage="1" showErrorMessage="1" sqref="AP192">
      <formula1>ficha2</formula1>
    </dataValidation>
    <dataValidation type="list" allowBlank="1" showInputMessage="1" showErrorMessage="1" sqref="AP200 AP196 AP188">
      <formula1>ficha1</formula1>
    </dataValidation>
    <dataValidation type="list" allowBlank="1" showInputMessage="1" showErrorMessage="1" sqref="H60:H154">
      <formula1>Informação</formula1>
    </dataValidation>
    <dataValidation type="list" allowBlank="1" showInputMessage="1" showErrorMessage="1" sqref="D60:E154">
      <formula1>Acontecimentos</formula1>
    </dataValidation>
    <dataValidation type="list" allowBlank="1" showInputMessage="1" showErrorMessage="1" sqref="E31 E187:E198 E202:F232">
      <formula1>Responsáveis</formula1>
    </dataValidation>
    <dataValidation type="list" allowBlank="1" showInputMessage="1" showErrorMessage="1" sqref="E233:F233">
      <formula1>$M$13:$M$17</formula1>
    </dataValidation>
    <dataValidation type="list" allowBlank="1" showInputMessage="1" showErrorMessage="1" sqref="G161:G181 W161:W181">
      <formula1>$B$36:$B$54</formula1>
    </dataValidation>
  </dataValidations>
  <pageMargins left="0.78740157499999996" right="0.78740157499999996" top="0.984251969" bottom="0.984251969" header="0.49212598499999999" footer="0.49212598499999999"/>
  <pageSetup paperSize="9" orientation="portrait" r:id="rId1"/>
  <headerFooter alignWithMargins="0"/>
  <ignoredErrors>
    <ignoredError sqref="B2 H11:H19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24</vt:i4>
      </vt:variant>
    </vt:vector>
  </HeadingPairs>
  <TitlesOfParts>
    <vt:vector size="26" baseType="lpstr">
      <vt:lpstr>Geral</vt:lpstr>
      <vt:lpstr>GESTÃO CONTRATO</vt:lpstr>
      <vt:lpstr>Acontecimentos</vt:lpstr>
      <vt:lpstr>Equipamentos</vt:lpstr>
      <vt:lpstr>ficha1</vt:lpstr>
      <vt:lpstr>ficha10</vt:lpstr>
      <vt:lpstr>ficha11</vt:lpstr>
      <vt:lpstr>ficha16.1</vt:lpstr>
      <vt:lpstr>ficha16.2</vt:lpstr>
      <vt:lpstr>ficha16.4</vt:lpstr>
      <vt:lpstr>ficha2</vt:lpstr>
      <vt:lpstr>ficha5.1</vt:lpstr>
      <vt:lpstr>ficha5.2</vt:lpstr>
      <vt:lpstr>ficha5.3</vt:lpstr>
      <vt:lpstr>ficha5.4</vt:lpstr>
      <vt:lpstr>ficha5.5</vt:lpstr>
      <vt:lpstr>ficha5.6</vt:lpstr>
      <vt:lpstr>ficha5.7</vt:lpstr>
      <vt:lpstr>ficha6</vt:lpstr>
      <vt:lpstr>ficha7</vt:lpstr>
      <vt:lpstr>ficha8</vt:lpstr>
      <vt:lpstr>ficha9</vt:lpstr>
      <vt:lpstr>Informação</vt:lpstr>
      <vt:lpstr>PENINA</vt:lpstr>
      <vt:lpstr>Responsáveis</vt:lpstr>
      <vt:lpstr>Tipologia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2011-02-06T21:43:08Z</dcterms:created>
  <dcterms:modified xsi:type="dcterms:W3CDTF">2011-02-06T21:59:57Z</dcterms:modified>
</cp:coreProperties>
</file>